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55" tabRatio="683" activeTab="0"/>
  </bookViews>
  <sheets>
    <sheet name="УСН Доходы 2024" sheetId="1" r:id="rId1"/>
    <sheet name="УСН Доходы 2023" sheetId="2" r:id="rId2"/>
    <sheet name="УСН Доходы 2022" sheetId="3" r:id="rId3"/>
    <sheet name="УСН Доходы 2021" sheetId="4" r:id="rId4"/>
    <sheet name="УСН Доходы-Расходы" sheetId="5" r:id="rId5"/>
  </sheets>
  <definedNames/>
  <calcPr fullCalcOnLoad="1"/>
</workbook>
</file>

<file path=xl/sharedStrings.xml><?xml version="1.0" encoding="utf-8"?>
<sst xmlns="http://schemas.openxmlformats.org/spreadsheetml/2006/main" count="509" uniqueCount="122">
  <si>
    <t>дата</t>
  </si>
  <si>
    <t>от кого</t>
  </si>
  <si>
    <t>ООО "Пример"</t>
  </si>
  <si>
    <t>УСН "Доходы" расчетник. 2022 год</t>
  </si>
  <si>
    <t>ПФР за I кв.</t>
  </si>
  <si>
    <t>ФФОМС за I кв.</t>
  </si>
  <si>
    <t>Взносы за раб за I кв.</t>
  </si>
  <si>
    <t>Уплаченные суммы, уменьшающие налог</t>
  </si>
  <si>
    <t>ООО "ipipip.ru"</t>
  </si>
  <si>
    <t>IV квартал (год)</t>
  </si>
  <si>
    <t>предел вычета</t>
  </si>
  <si>
    <t>ставка</t>
  </si>
  <si>
    <t>Итоги за год</t>
  </si>
  <si>
    <t>ПФР</t>
  </si>
  <si>
    <t xml:space="preserve">ФФОМС </t>
  </si>
  <si>
    <t>+1% ПФР 1%</t>
  </si>
  <si>
    <t>Взносы за раб</t>
  </si>
  <si>
    <t>Налог УСН</t>
  </si>
  <si>
    <t>Налог УСН за I кв</t>
  </si>
  <si>
    <t>Вычеты за полгода (стр.141)</t>
  </si>
  <si>
    <t>Ставка за полгода (стр.121)</t>
  </si>
  <si>
    <t>Данные, которые необходимо ввести</t>
  </si>
  <si>
    <t>Данные, расссчитываемыке по формулам</t>
  </si>
  <si>
    <t>Налог УСН за II кв</t>
  </si>
  <si>
    <t>Налог УСН за III кв</t>
  </si>
  <si>
    <t>Налог УСН за IV кв</t>
  </si>
  <si>
    <t>ПФР за II кв.</t>
  </si>
  <si>
    <t>ФФОМС за II кв.</t>
  </si>
  <si>
    <t>Взносы за раб за II кв.</t>
  </si>
  <si>
    <t>ПФР за III кв.</t>
  </si>
  <si>
    <t>ФФОМС за III кв.</t>
  </si>
  <si>
    <t>Взносы за раб за III кв.</t>
  </si>
  <si>
    <t>ПФР за IV кв.</t>
  </si>
  <si>
    <t>ФФОМС за IV кв.</t>
  </si>
  <si>
    <t>Взносы за раб за IV кв.</t>
  </si>
  <si>
    <t>Доходы за год</t>
  </si>
  <si>
    <t>+1% ПФР (&gt;300 т.р.) за год</t>
  </si>
  <si>
    <t>Доходы за год × ставку</t>
  </si>
  <si>
    <t>Сумма вычета за год</t>
  </si>
  <si>
    <t>Смотрите также: образы КУДИР - https://ipipip.ru/usn/kudir/</t>
  </si>
  <si>
    <t>Данные для формирования декларации УСН (бесплатно) в Excel на сайте - http://ipipip.ru/usn/</t>
  </si>
  <si>
    <t>доход</t>
  </si>
  <si>
    <t>Содержание операции</t>
  </si>
  <si>
    <t>расход</t>
  </si>
  <si>
    <t>Уплата страховых сборов</t>
  </si>
  <si>
    <t>Покупка канцелярии</t>
  </si>
  <si>
    <t>Расходы за I кв.</t>
  </si>
  <si>
    <t>Доходы за I кв.</t>
  </si>
  <si>
    <t xml:space="preserve">  100% ИП без работников</t>
  </si>
  <si>
    <t xml:space="preserve">  50% ИП Работодатель или ООО</t>
  </si>
  <si>
    <t>Доходы за II кв.</t>
  </si>
  <si>
    <t>Доходы за III кв.</t>
  </si>
  <si>
    <t>Доходы за IV кв.</t>
  </si>
  <si>
    <t>Вычеты за год (стр.143)</t>
  </si>
  <si>
    <t>Ставка  за год (стр.123)</t>
  </si>
  <si>
    <t>УСН "Доходы" расчетник. 2021 год</t>
  </si>
  <si>
    <t>Доходы-расходы за 3 мес.</t>
  </si>
  <si>
    <t>Расходы за 3 мес.</t>
  </si>
  <si>
    <t>Доходы за 3 мес.</t>
  </si>
  <si>
    <t>Налог УСН за I кв.</t>
  </si>
  <si>
    <t>I квартал (3 мес.)</t>
  </si>
  <si>
    <t>II квартал (6 мес.)</t>
  </si>
  <si>
    <t>III квартал (9 мес.)</t>
  </si>
  <si>
    <t>Доходы за 6 мес.</t>
  </si>
  <si>
    <t>Доходы за 9 мес.</t>
  </si>
  <si>
    <t>+1% ПФР (&gt;300 т.р.) за 3 мес.</t>
  </si>
  <si>
    <t>+1% ПФР (&gt;300 т.р.) за 6 мес.</t>
  </si>
  <si>
    <t>+1% ПФР (&gt;300 т.р.) за 9 мес.</t>
  </si>
  <si>
    <t>Доходы за 3 мес. × ставку</t>
  </si>
  <si>
    <t>Доходы за 6 мес. × ставку</t>
  </si>
  <si>
    <t>Доходы за 9 мес. × ставку</t>
  </si>
  <si>
    <t>Сумма вычета за 3 мес.</t>
  </si>
  <si>
    <t>Сумма вычета за 6 мес.</t>
  </si>
  <si>
    <t>Сумма вычета за 9 мес.</t>
  </si>
  <si>
    <t>Доходы за 3 мес. (стр.110)</t>
  </si>
  <si>
    <t>Вычеты за 3 мес. (стр.140)</t>
  </si>
  <si>
    <t>Ставка за 3 мес. (стр.120)</t>
  </si>
  <si>
    <t>Вычеты за 9 мес. (стр.142)</t>
  </si>
  <si>
    <t>Ставка за 9 мес. (стр.122)</t>
  </si>
  <si>
    <t>Налог УСН за год</t>
  </si>
  <si>
    <t>Расходы за II кв.</t>
  </si>
  <si>
    <t>Расходы за 6 мес.</t>
  </si>
  <si>
    <t>Доходы-расходы за 6 мес.</t>
  </si>
  <si>
    <t>Налог УСН за II кв.</t>
  </si>
  <si>
    <t>Расходы за III кв.</t>
  </si>
  <si>
    <t>Расходы за 9 мес.</t>
  </si>
  <si>
    <t>Доходы-расходы за 9 мес.</t>
  </si>
  <si>
    <t>Налог УСН за III кв.</t>
  </si>
  <si>
    <t>Расходы за IV кв.</t>
  </si>
  <si>
    <t>Расходы за год</t>
  </si>
  <si>
    <t>Доходы-расходы за год</t>
  </si>
  <si>
    <t>Налог УСН за IV кв.</t>
  </si>
  <si>
    <t>Минимальный налог за год</t>
  </si>
  <si>
    <t>УСН "Доходы-Расходы" расчетник.</t>
  </si>
  <si>
    <t>Доходы за 3 мес. (стр.210)</t>
  </si>
  <si>
    <t>Доходы за полгода (стр.211)</t>
  </si>
  <si>
    <t>Доходы за 9 мес. (стр.212)</t>
  </si>
  <si>
    <t>Доходы за год (стр.213)</t>
  </si>
  <si>
    <t>Расходы за 3 мес. (стр.220)</t>
  </si>
  <si>
    <t>Расходы  за полгода (стр.221)</t>
  </si>
  <si>
    <t>Расходы  за 9 мес. (стр.222)</t>
  </si>
  <si>
    <t>Расходы  за год (стр.223)</t>
  </si>
  <si>
    <t>Ставка за 3 мес. (стр.260)</t>
  </si>
  <si>
    <t>Ставка за полгода (стр.261)</t>
  </si>
  <si>
    <t>Ставка за 9 мес. (стр.262)</t>
  </si>
  <si>
    <t>Ставка  за год (стр.263)</t>
  </si>
  <si>
    <t>УСН "Доходы" расчетник. 2023 год</t>
  </si>
  <si>
    <t>ПФР упл. за прошлые годы</t>
  </si>
  <si>
    <t>Суммы для расчета декларации УСН по ссылке</t>
  </si>
  <si>
    <t xml:space="preserve">+1% ПФР за I кв. </t>
  </si>
  <si>
    <t>+1% ПФР за II кв.</t>
  </si>
  <si>
    <t>+1% ПФР за III кв.</t>
  </si>
  <si>
    <t>+1% ПФР за IV кв.</t>
  </si>
  <si>
    <t>УСН "Доходы" расчетник. 2024 год</t>
  </si>
  <si>
    <t>Доходы за полгода (стр.111)</t>
  </si>
  <si>
    <t>Доходы за 9 мес. (стр.112)</t>
  </si>
  <si>
    <t>Доходы за год (стр.113)</t>
  </si>
  <si>
    <t>ПФР за I кв. не важно оплачен взнос или нет</t>
  </si>
  <si>
    <t>С 2024 года новые правила: Вычеты ПФР можно применять за весь год вперед. Даже если они не оплачены.
2 варианта для Доп 1% 1) уплачивать в течение 2024 года и уменьшать налог 2024 года. 2) Уплатить в 2025 году и уменьшить налог 2025 года.</t>
  </si>
  <si>
    <t>остаток вычета доп 1% который ожно использоватьв 2025 году</t>
  </si>
  <si>
    <t>Остаток вычета доп.1% который можно использоватьв 2025 году</t>
  </si>
  <si>
    <t>ПФР доп.1%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</si>
</sst>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[$р.-419]_-;\-* #,##0.00[$р.-419]_-;_-* &quot;-&quot;??[$р.-419]_-;_-@_-"/>
    <numFmt numFmtId="167" formatCode="dd/mm/yy;@"/>
    <numFmt numFmtId="168" formatCode="_-* #,##0[$р.-419]_-;\-* #,##0[$р.-419]_-;_-* &quot;-&quot;??[$р.-419]_-;_-@_-"/>
    <numFmt numFmtId="169" formatCode="#,##0.00\ &quot;₽&quot;"/>
    <numFmt numFmtId="170" formatCode="#,##0\ &quot;₽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2"/>
      <name val="Calibri"/>
      <family val="2"/>
    </font>
    <font>
      <sz val="14"/>
      <color indexed="23"/>
      <name val="Calibri Light"/>
      <family val="2"/>
    </font>
    <font>
      <sz val="14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4"/>
      <color indexed="63"/>
      <name val="Calibri Light"/>
      <family val="2"/>
    </font>
    <font>
      <sz val="22"/>
      <color indexed="63"/>
      <name val="Calibri"/>
      <family val="2"/>
    </font>
    <font>
      <sz val="8"/>
      <color indexed="18"/>
      <name val="Arial"/>
      <family val="2"/>
    </font>
    <font>
      <b/>
      <sz val="20"/>
      <color indexed="63"/>
      <name val="Calibri Light"/>
      <family val="2"/>
    </font>
    <font>
      <sz val="14"/>
      <name val="Calibri"/>
      <family val="2"/>
    </font>
    <font>
      <sz val="12"/>
      <color indexed="10"/>
      <name val="Calibri"/>
      <family val="2"/>
    </font>
    <font>
      <u val="single"/>
      <sz val="16"/>
      <color indexed="30"/>
      <name val="Calibri"/>
      <family val="2"/>
    </font>
    <font>
      <sz val="13.5"/>
      <color indexed="10"/>
      <name val="Calibri"/>
      <family val="2"/>
    </font>
    <font>
      <sz val="12"/>
      <color indexed="23"/>
      <name val="Calibri"/>
      <family val="2"/>
    </font>
    <font>
      <u val="single"/>
      <sz val="18"/>
      <color indexed="30"/>
      <name val="Calibri"/>
      <family val="2"/>
    </font>
    <font>
      <b/>
      <sz val="12"/>
      <color indexed="23"/>
      <name val="Calibri"/>
      <family val="2"/>
    </font>
    <font>
      <sz val="14"/>
      <color indexed="63"/>
      <name val="Calibri Light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22"/>
      <color theme="1"/>
      <name val="Calibri"/>
      <family val="2"/>
    </font>
    <font>
      <sz val="14"/>
      <color theme="1" tint="0.49998000264167786"/>
      <name val="Calibri Light"/>
      <family val="2"/>
    </font>
    <font>
      <sz val="14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1" tint="0.34999001026153564"/>
      <name val="Calibri Light"/>
      <family val="2"/>
    </font>
    <font>
      <sz val="22"/>
      <color theme="1" tint="0.34999001026153564"/>
      <name val="Calibri"/>
      <family val="2"/>
    </font>
    <font>
      <sz val="8"/>
      <color rgb="FF0C0B67"/>
      <name val="Arial"/>
      <family val="2"/>
    </font>
    <font>
      <b/>
      <sz val="20"/>
      <color theme="1" tint="0.34999001026153564"/>
      <name val="Calibri Light"/>
      <family val="2"/>
    </font>
    <font>
      <sz val="12"/>
      <color rgb="FFFF0000"/>
      <name val="Calibri"/>
      <family val="2"/>
    </font>
    <font>
      <sz val="12"/>
      <color theme="0" tint="-0.4999699890613556"/>
      <name val="Calibri"/>
      <family val="2"/>
    </font>
    <font>
      <sz val="14"/>
      <color theme="1" tint="0.34999001026153564"/>
      <name val="Calibri Light"/>
      <family val="2"/>
    </font>
    <font>
      <sz val="18"/>
      <color theme="1"/>
      <name val="Calibri"/>
      <family val="2"/>
    </font>
    <font>
      <b/>
      <sz val="12"/>
      <color theme="0" tint="-0.4999699890613556"/>
      <name val="Calibri"/>
      <family val="2"/>
    </font>
    <font>
      <u val="single"/>
      <sz val="16"/>
      <color theme="10"/>
      <name val="Calibri"/>
      <family val="2"/>
    </font>
    <font>
      <sz val="13.5"/>
      <color rgb="FFFF0000"/>
      <name val="Calibri"/>
      <family val="2"/>
    </font>
    <font>
      <u val="single"/>
      <sz val="18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565CD"/>
        <bgColor indexed="64"/>
      </patternFill>
    </fill>
    <fill>
      <patternFill patternType="solid">
        <fgColor rgb="FFC135B7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 style="medium"/>
      <top/>
      <bottom style="double"/>
    </border>
    <border>
      <left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58" fillId="0" borderId="0" xfId="0" applyFont="1" applyAlignment="1">
      <alignment/>
    </xf>
    <xf numFmtId="168" fontId="0" fillId="0" borderId="0" xfId="0" applyNumberFormat="1" applyAlignment="1">
      <alignment/>
    </xf>
    <xf numFmtId="167" fontId="0" fillId="0" borderId="0" xfId="56" applyNumberFormat="1">
      <alignment/>
      <protection/>
    </xf>
    <xf numFmtId="0" fontId="59" fillId="0" borderId="10" xfId="0" applyFont="1" applyBorder="1" applyAlignment="1">
      <alignment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6" fontId="58" fillId="6" borderId="16" xfId="55" applyFont="1" applyFill="1" applyBorder="1" applyAlignment="1">
      <alignment wrapText="1"/>
      <protection/>
    </xf>
    <xf numFmtId="166" fontId="22" fillId="6" borderId="16" xfId="55" applyFont="1" applyFill="1" applyBorder="1">
      <alignment/>
      <protection/>
    </xf>
    <xf numFmtId="0" fontId="60" fillId="0" borderId="0" xfId="0" applyFont="1" applyAlignment="1">
      <alignment/>
    </xf>
    <xf numFmtId="9" fontId="61" fillId="6" borderId="17" xfId="0" applyNumberFormat="1" applyFont="1" applyFill="1" applyBorder="1" applyAlignment="1">
      <alignment horizontal="center" vertical="center"/>
    </xf>
    <xf numFmtId="167" fontId="58" fillId="6" borderId="18" xfId="55" applyNumberFormat="1" applyFont="1" applyFill="1" applyBorder="1">
      <alignment/>
      <protection/>
    </xf>
    <xf numFmtId="166" fontId="22" fillId="6" borderId="19" xfId="55" applyFont="1" applyFill="1" applyBorder="1">
      <alignment/>
      <protection/>
    </xf>
    <xf numFmtId="167" fontId="58" fillId="6" borderId="20" xfId="55" applyNumberFormat="1" applyFont="1" applyFill="1" applyBorder="1">
      <alignment/>
      <protection/>
    </xf>
    <xf numFmtId="166" fontId="58" fillId="6" borderId="21" xfId="55" applyFont="1" applyFill="1" applyBorder="1" applyAlignment="1">
      <alignment wrapText="1"/>
      <protection/>
    </xf>
    <xf numFmtId="166" fontId="22" fillId="6" borderId="22" xfId="55" applyFont="1" applyFill="1" applyBorder="1">
      <alignment/>
      <protection/>
    </xf>
    <xf numFmtId="9" fontId="61" fillId="6" borderId="23" xfId="0" applyNumberFormat="1" applyFont="1" applyFill="1" applyBorder="1" applyAlignment="1">
      <alignment horizontal="center" vertical="center"/>
    </xf>
    <xf numFmtId="166" fontId="62" fillId="34" borderId="13" xfId="56" applyFont="1" applyFill="1" applyBorder="1" applyAlignment="1">
      <alignment wrapText="1"/>
      <protection/>
    </xf>
    <xf numFmtId="168" fontId="63" fillId="35" borderId="24" xfId="56" applyNumberFormat="1" applyFont="1" applyFill="1" applyBorder="1" applyAlignment="1">
      <alignment wrapText="1"/>
      <protection/>
    </xf>
    <xf numFmtId="166" fontId="64" fillId="33" borderId="25" xfId="55" applyFont="1" applyFill="1" applyBorder="1" applyAlignment="1">
      <alignment horizontal="center"/>
      <protection/>
    </xf>
    <xf numFmtId="166" fontId="64" fillId="33" borderId="26" xfId="55" applyFont="1" applyFill="1" applyBorder="1" applyAlignment="1">
      <alignment horizontal="center"/>
      <protection/>
    </xf>
    <xf numFmtId="9" fontId="61" fillId="6" borderId="13" xfId="0" applyNumberFormat="1" applyFont="1" applyFill="1" applyBorder="1" applyAlignment="1">
      <alignment horizontal="center" vertical="center"/>
    </xf>
    <xf numFmtId="167" fontId="64" fillId="33" borderId="27" xfId="55" applyNumberFormat="1" applyFont="1" applyFill="1" applyBorder="1" applyAlignment="1">
      <alignment horizontal="center"/>
      <protection/>
    </xf>
    <xf numFmtId="0" fontId="58" fillId="33" borderId="13" xfId="0" applyFont="1" applyFill="1" applyBorder="1" applyAlignment="1">
      <alignment/>
    </xf>
    <xf numFmtId="0" fontId="64" fillId="0" borderId="0" xfId="0" applyFont="1" applyAlignment="1">
      <alignment/>
    </xf>
    <xf numFmtId="0" fontId="58" fillId="33" borderId="10" xfId="0" applyFont="1" applyFill="1" applyBorder="1" applyAlignment="1">
      <alignment/>
    </xf>
    <xf numFmtId="0" fontId="58" fillId="33" borderId="0" xfId="0" applyFont="1" applyFill="1" applyAlignment="1">
      <alignment/>
    </xf>
    <xf numFmtId="9" fontId="62" fillId="34" borderId="13" xfId="61" applyFont="1" applyFill="1" applyBorder="1" applyAlignment="1">
      <alignment wrapText="1"/>
    </xf>
    <xf numFmtId="9" fontId="62" fillId="34" borderId="24" xfId="61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65" fillId="33" borderId="28" xfId="0" applyFont="1" applyFill="1" applyBorder="1" applyAlignment="1">
      <alignment vertical="center"/>
    </xf>
    <xf numFmtId="0" fontId="65" fillId="33" borderId="11" xfId="0" applyFont="1" applyFill="1" applyBorder="1" applyAlignment="1">
      <alignment vertical="center"/>
    </xf>
    <xf numFmtId="0" fontId="65" fillId="33" borderId="10" xfId="0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169" fontId="62" fillId="34" borderId="13" xfId="56" applyNumberFormat="1" applyFont="1" applyFill="1" applyBorder="1" applyAlignment="1">
      <alignment horizontal="center" wrapText="1"/>
      <protection/>
    </xf>
    <xf numFmtId="170" fontId="62" fillId="34" borderId="13" xfId="56" applyNumberFormat="1" applyFont="1" applyFill="1" applyBorder="1" applyAlignment="1">
      <alignment horizontal="center" wrapText="1"/>
      <protection/>
    </xf>
    <xf numFmtId="169" fontId="22" fillId="6" borderId="23" xfId="56" applyNumberFormat="1" applyFont="1" applyFill="1" applyBorder="1" applyAlignment="1">
      <alignment wrapText="1"/>
      <protection/>
    </xf>
    <xf numFmtId="169" fontId="22" fillId="6" borderId="13" xfId="56" applyNumberFormat="1" applyFont="1" applyFill="1" applyBorder="1" applyAlignment="1">
      <alignment wrapText="1"/>
      <protection/>
    </xf>
    <xf numFmtId="169" fontId="22" fillId="6" borderId="29" xfId="56" applyNumberFormat="1" applyFont="1" applyFill="1" applyBorder="1" applyAlignment="1">
      <alignment wrapText="1"/>
      <protection/>
    </xf>
    <xf numFmtId="170" fontId="62" fillId="34" borderId="13" xfId="56" applyNumberFormat="1" applyFont="1" applyFill="1" applyBorder="1" applyAlignment="1">
      <alignment wrapText="1"/>
      <protection/>
    </xf>
    <xf numFmtId="170" fontId="63" fillId="35" borderId="24" xfId="56" applyNumberFormat="1" applyFont="1" applyFill="1" applyBorder="1" applyAlignment="1">
      <alignment wrapText="1"/>
      <protection/>
    </xf>
    <xf numFmtId="169" fontId="22" fillId="6" borderId="19" xfId="55" applyNumberFormat="1" applyFont="1" applyFill="1" applyBorder="1">
      <alignment/>
      <protection/>
    </xf>
    <xf numFmtId="169" fontId="22" fillId="6" borderId="22" xfId="55" applyNumberFormat="1" applyFont="1" applyFill="1" applyBorder="1">
      <alignment/>
      <protection/>
    </xf>
    <xf numFmtId="169" fontId="22" fillId="6" borderId="19" xfId="55" applyNumberFormat="1" applyFont="1" applyFill="1" applyBorder="1" applyAlignment="1">
      <alignment horizontal="right" vertical="center"/>
      <protection/>
    </xf>
    <xf numFmtId="169" fontId="62" fillId="34" borderId="13" xfId="56" applyNumberFormat="1" applyFont="1" applyFill="1" applyBorder="1" applyAlignment="1">
      <alignment horizontal="right" vertical="center" wrapText="1"/>
      <protection/>
    </xf>
    <xf numFmtId="170" fontId="62" fillId="34" borderId="13" xfId="56" applyNumberFormat="1" applyFont="1" applyFill="1" applyBorder="1" applyAlignment="1">
      <alignment horizontal="right" vertical="center" wrapText="1"/>
      <protection/>
    </xf>
    <xf numFmtId="169" fontId="22" fillId="6" borderId="23" xfId="56" applyNumberFormat="1" applyFont="1" applyFill="1" applyBorder="1" applyAlignment="1">
      <alignment horizontal="right" wrapText="1"/>
      <protection/>
    </xf>
    <xf numFmtId="169" fontId="22" fillId="6" borderId="13" xfId="56" applyNumberFormat="1" applyFont="1" applyFill="1" applyBorder="1" applyAlignment="1">
      <alignment horizontal="right" wrapText="1"/>
      <protection/>
    </xf>
    <xf numFmtId="169" fontId="22" fillId="6" borderId="29" xfId="56" applyNumberFormat="1" applyFont="1" applyFill="1" applyBorder="1" applyAlignment="1">
      <alignment horizontal="right" wrapText="1"/>
      <protection/>
    </xf>
    <xf numFmtId="170" fontId="62" fillId="34" borderId="13" xfId="56" applyNumberFormat="1" applyFont="1" applyFill="1" applyBorder="1" applyAlignment="1">
      <alignment horizontal="right" wrapText="1"/>
      <protection/>
    </xf>
    <xf numFmtId="170" fontId="63" fillId="35" borderId="24" xfId="56" applyNumberFormat="1" applyFont="1" applyFill="1" applyBorder="1" applyAlignment="1">
      <alignment horizontal="right" wrapText="1"/>
      <protection/>
    </xf>
    <xf numFmtId="170" fontId="62" fillId="34" borderId="0" xfId="56" applyNumberFormat="1" applyFont="1" applyFill="1" applyAlignment="1">
      <alignment wrapText="1"/>
      <protection/>
    </xf>
    <xf numFmtId="170" fontId="62" fillId="34" borderId="30" xfId="56" applyNumberFormat="1" applyFont="1" applyFill="1" applyBorder="1" applyAlignment="1">
      <alignment wrapText="1"/>
      <protection/>
    </xf>
    <xf numFmtId="169" fontId="62" fillId="34" borderId="0" xfId="56" applyNumberFormat="1" applyFont="1" applyFill="1" applyAlignment="1">
      <alignment horizontal="center" wrapText="1"/>
      <protection/>
    </xf>
    <xf numFmtId="170" fontId="62" fillId="34" borderId="0" xfId="56" applyNumberFormat="1" applyFont="1" applyFill="1" applyAlignment="1">
      <alignment horizontal="center" wrapText="1"/>
      <protection/>
    </xf>
    <xf numFmtId="0" fontId="66" fillId="0" borderId="0" xfId="0" applyFont="1" applyAlignment="1">
      <alignment/>
    </xf>
    <xf numFmtId="0" fontId="65" fillId="33" borderId="12" xfId="0" applyFont="1" applyFill="1" applyBorder="1" applyAlignment="1">
      <alignment vertical="center"/>
    </xf>
    <xf numFmtId="0" fontId="65" fillId="33" borderId="13" xfId="0" applyFont="1" applyFill="1" applyBorder="1" applyAlignment="1">
      <alignment vertical="center"/>
    </xf>
    <xf numFmtId="166" fontId="64" fillId="33" borderId="16" xfId="55" applyFont="1" applyFill="1" applyBorder="1" applyAlignment="1">
      <alignment horizontal="center"/>
      <protection/>
    </xf>
    <xf numFmtId="167" fontId="64" fillId="33" borderId="18" xfId="55" applyNumberFormat="1" applyFont="1" applyFill="1" applyBorder="1" applyAlignment="1">
      <alignment horizontal="center"/>
      <protection/>
    </xf>
    <xf numFmtId="166" fontId="64" fillId="33" borderId="19" xfId="55" applyFont="1" applyFill="1" applyBorder="1" applyAlignment="1">
      <alignment horizontal="center"/>
      <protection/>
    </xf>
    <xf numFmtId="166" fontId="22" fillId="6" borderId="21" xfId="55" applyFont="1" applyFill="1" applyBorder="1">
      <alignment/>
      <protection/>
    </xf>
    <xf numFmtId="0" fontId="0" fillId="33" borderId="0" xfId="0" applyFill="1" applyAlignment="1">
      <alignment horizontal="center"/>
    </xf>
    <xf numFmtId="0" fontId="67" fillId="33" borderId="10" xfId="55" applyNumberFormat="1" applyFont="1" applyFill="1" applyBorder="1" applyAlignment="1">
      <alignment horizontal="center" vertical="center"/>
      <protection/>
    </xf>
    <xf numFmtId="0" fontId="67" fillId="33" borderId="0" xfId="55" applyNumberFormat="1" applyFont="1" applyFill="1" applyAlignment="1">
      <alignment horizontal="center" vertical="center"/>
      <protection/>
    </xf>
    <xf numFmtId="0" fontId="67" fillId="33" borderId="13" xfId="55" applyNumberFormat="1" applyFont="1" applyFill="1" applyBorder="1" applyAlignment="1">
      <alignment horizontal="center" vertical="center"/>
      <protection/>
    </xf>
    <xf numFmtId="9" fontId="31" fillId="6" borderId="23" xfId="0" applyNumberFormat="1" applyFont="1" applyFill="1" applyBorder="1" applyAlignment="1">
      <alignment horizontal="center" vertical="center"/>
    </xf>
    <xf numFmtId="169" fontId="62" fillId="34" borderId="12" xfId="56" applyNumberFormat="1" applyFont="1" applyFill="1" applyBorder="1" applyAlignment="1">
      <alignment horizontal="right" vertical="center" wrapText="1"/>
      <protection/>
    </xf>
    <xf numFmtId="167" fontId="58" fillId="6" borderId="31" xfId="55" applyNumberFormat="1" applyFont="1" applyFill="1" applyBorder="1">
      <alignment/>
      <protection/>
    </xf>
    <xf numFmtId="166" fontId="58" fillId="6" borderId="32" xfId="55" applyFont="1" applyFill="1" applyBorder="1" applyAlignment="1">
      <alignment wrapText="1"/>
      <protection/>
    </xf>
    <xf numFmtId="169" fontId="22" fillId="6" borderId="33" xfId="55" applyNumberFormat="1" applyFont="1" applyFill="1" applyBorder="1" applyAlignment="1">
      <alignment horizontal="right" vertical="center"/>
      <protection/>
    </xf>
    <xf numFmtId="0" fontId="0" fillId="13" borderId="0" xfId="0" applyFill="1" applyAlignment="1">
      <alignment/>
    </xf>
    <xf numFmtId="0" fontId="67" fillId="33" borderId="10" xfId="55" applyNumberFormat="1" applyFont="1" applyFill="1" applyBorder="1" applyAlignment="1">
      <alignment horizontal="center" vertical="center"/>
      <protection/>
    </xf>
    <xf numFmtId="0" fontId="67" fillId="33" borderId="0" xfId="55" applyNumberFormat="1" applyFont="1" applyFill="1" applyAlignment="1">
      <alignment horizontal="center" vertical="center"/>
      <protection/>
    </xf>
    <xf numFmtId="0" fontId="67" fillId="33" borderId="13" xfId="55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/>
    </xf>
    <xf numFmtId="168" fontId="0" fillId="0" borderId="0" xfId="54" applyNumberFormat="1">
      <alignment/>
      <protection/>
    </xf>
    <xf numFmtId="168" fontId="58" fillId="0" borderId="0" xfId="54" applyNumberFormat="1" applyFont="1">
      <alignment/>
      <protection/>
    </xf>
    <xf numFmtId="168" fontId="58" fillId="33" borderId="13" xfId="54" applyNumberFormat="1" applyFont="1" applyFill="1" applyBorder="1">
      <alignment/>
      <protection/>
    </xf>
    <xf numFmtId="0" fontId="0" fillId="0" borderId="0" xfId="54">
      <alignment/>
      <protection/>
    </xf>
    <xf numFmtId="0" fontId="58" fillId="0" borderId="0" xfId="54" applyFont="1">
      <alignment/>
      <protection/>
    </xf>
    <xf numFmtId="170" fontId="62" fillId="34" borderId="0" xfId="56" applyNumberFormat="1" applyFont="1" applyFill="1" applyBorder="1" applyAlignment="1">
      <alignment wrapText="1"/>
      <protection/>
    </xf>
    <xf numFmtId="170" fontId="62" fillId="34" borderId="0" xfId="56" applyNumberFormat="1" applyFont="1" applyFill="1" applyBorder="1" applyAlignment="1">
      <alignment horizontal="right" wrapText="1"/>
      <protection/>
    </xf>
    <xf numFmtId="170" fontId="63" fillId="35" borderId="30" xfId="56" applyNumberFormat="1" applyFont="1" applyFill="1" applyBorder="1" applyAlignment="1">
      <alignment horizontal="right" wrapText="1"/>
      <protection/>
    </xf>
    <xf numFmtId="170" fontId="63" fillId="35" borderId="30" xfId="56" applyNumberFormat="1" applyFont="1" applyFill="1" applyBorder="1" applyAlignment="1">
      <alignment wrapText="1"/>
      <protection/>
    </xf>
    <xf numFmtId="166" fontId="64" fillId="13" borderId="25" xfId="55" applyFont="1" applyFill="1" applyBorder="1" applyAlignment="1">
      <alignment horizontal="center"/>
      <protection/>
    </xf>
    <xf numFmtId="0" fontId="59" fillId="0" borderId="10" xfId="54" applyFont="1" applyBorder="1" applyAlignment="1">
      <alignment vertical="center"/>
      <protection/>
    </xf>
    <xf numFmtId="0" fontId="0" fillId="33" borderId="11" xfId="54" applyFill="1" applyBorder="1">
      <alignment/>
      <protection/>
    </xf>
    <xf numFmtId="0" fontId="0" fillId="33" borderId="12" xfId="54" applyFill="1" applyBorder="1">
      <alignment/>
      <protection/>
    </xf>
    <xf numFmtId="0" fontId="0" fillId="33" borderId="14" xfId="54" applyFill="1" applyBorder="1">
      <alignment/>
      <protection/>
    </xf>
    <xf numFmtId="0" fontId="0" fillId="33" borderId="15" xfId="54" applyFill="1" applyBorder="1">
      <alignment/>
      <protection/>
    </xf>
    <xf numFmtId="0" fontId="0" fillId="33" borderId="0" xfId="54" applyFill="1" applyAlignment="1">
      <alignment horizontal="center"/>
      <protection/>
    </xf>
    <xf numFmtId="0" fontId="0" fillId="33" borderId="13" xfId="54" applyFill="1" applyBorder="1" applyAlignment="1">
      <alignment horizontal="center"/>
      <protection/>
    </xf>
    <xf numFmtId="0" fontId="60" fillId="0" borderId="0" xfId="54" applyFont="1">
      <alignment/>
      <protection/>
    </xf>
    <xf numFmtId="166" fontId="64" fillId="13" borderId="25" xfId="56" applyFont="1" applyFill="1" applyBorder="1" applyAlignment="1">
      <alignment horizontal="center"/>
      <protection/>
    </xf>
    <xf numFmtId="9" fontId="61" fillId="6" borderId="23" xfId="54" applyNumberFormat="1" applyFont="1" applyFill="1" applyBorder="1" applyAlignment="1">
      <alignment horizontal="center" vertical="center"/>
      <protection/>
    </xf>
    <xf numFmtId="9" fontId="31" fillId="6" borderId="23" xfId="54" applyNumberFormat="1" applyFont="1" applyFill="1" applyBorder="1" applyAlignment="1">
      <alignment horizontal="center" vertical="center"/>
      <protection/>
    </xf>
    <xf numFmtId="9" fontId="61" fillId="6" borderId="13" xfId="54" applyNumberFormat="1" applyFont="1" applyFill="1" applyBorder="1" applyAlignment="1">
      <alignment horizontal="center" vertical="center"/>
      <protection/>
    </xf>
    <xf numFmtId="0" fontId="64" fillId="0" borderId="0" xfId="54" applyFont="1">
      <alignment/>
      <protection/>
    </xf>
    <xf numFmtId="167" fontId="64" fillId="33" borderId="27" xfId="56" applyNumberFormat="1" applyFont="1" applyFill="1" applyBorder="1" applyAlignment="1">
      <alignment horizontal="center"/>
      <protection/>
    </xf>
    <xf numFmtId="166" fontId="64" fillId="33" borderId="26" xfId="56" applyFont="1" applyFill="1" applyBorder="1" applyAlignment="1">
      <alignment horizontal="center"/>
      <protection/>
    </xf>
    <xf numFmtId="166" fontId="64" fillId="33" borderId="25" xfId="56" applyFont="1" applyFill="1" applyBorder="1" applyAlignment="1">
      <alignment horizontal="center"/>
      <protection/>
    </xf>
    <xf numFmtId="167" fontId="58" fillId="6" borderId="18" xfId="56" applyNumberFormat="1" applyFont="1" applyFill="1" applyBorder="1">
      <alignment/>
      <protection/>
    </xf>
    <xf numFmtId="166" fontId="58" fillId="6" borderId="16" xfId="56" applyFont="1" applyFill="1" applyBorder="1" applyAlignment="1">
      <alignment wrapText="1"/>
      <protection/>
    </xf>
    <xf numFmtId="169" fontId="22" fillId="6" borderId="19" xfId="56" applyNumberFormat="1" applyFont="1" applyFill="1" applyBorder="1" applyAlignment="1">
      <alignment horizontal="right" vertical="center"/>
      <protection/>
    </xf>
    <xf numFmtId="169" fontId="22" fillId="6" borderId="19" xfId="56" applyNumberFormat="1" applyFont="1" applyFill="1" applyBorder="1">
      <alignment/>
      <protection/>
    </xf>
    <xf numFmtId="167" fontId="58" fillId="6" borderId="31" xfId="56" applyNumberFormat="1" applyFont="1" applyFill="1" applyBorder="1">
      <alignment/>
      <protection/>
    </xf>
    <xf numFmtId="166" fontId="58" fillId="6" borderId="32" xfId="56" applyFont="1" applyFill="1" applyBorder="1" applyAlignment="1">
      <alignment wrapText="1"/>
      <protection/>
    </xf>
    <xf numFmtId="169" fontId="22" fillId="6" borderId="33" xfId="56" applyNumberFormat="1" applyFont="1" applyFill="1" applyBorder="1" applyAlignment="1">
      <alignment horizontal="right" vertical="center"/>
      <protection/>
    </xf>
    <xf numFmtId="167" fontId="58" fillId="6" borderId="20" xfId="56" applyNumberFormat="1" applyFont="1" applyFill="1" applyBorder="1">
      <alignment/>
      <protection/>
    </xf>
    <xf numFmtId="166" fontId="58" fillId="6" borderId="21" xfId="56" applyFont="1" applyFill="1" applyBorder="1" applyAlignment="1">
      <alignment wrapText="1"/>
      <protection/>
    </xf>
    <xf numFmtId="169" fontId="22" fillId="6" borderId="22" xfId="56" applyNumberFormat="1" applyFont="1" applyFill="1" applyBorder="1">
      <alignment/>
      <protection/>
    </xf>
    <xf numFmtId="0" fontId="67" fillId="33" borderId="10" xfId="56" applyNumberFormat="1" applyFont="1" applyFill="1" applyBorder="1" applyAlignment="1">
      <alignment horizontal="center" vertical="center"/>
      <protection/>
    </xf>
    <xf numFmtId="0" fontId="67" fillId="33" borderId="0" xfId="56" applyNumberFormat="1" applyFont="1" applyFill="1" applyAlignment="1">
      <alignment horizontal="center" vertical="center"/>
      <protection/>
    </xf>
    <xf numFmtId="0" fontId="67" fillId="33" borderId="13" xfId="56" applyNumberFormat="1" applyFont="1" applyFill="1" applyBorder="1" applyAlignment="1">
      <alignment horizontal="center" vertical="center"/>
      <protection/>
    </xf>
    <xf numFmtId="0" fontId="58" fillId="33" borderId="10" xfId="54" applyFont="1" applyFill="1" applyBorder="1">
      <alignment/>
      <protection/>
    </xf>
    <xf numFmtId="0" fontId="58" fillId="33" borderId="0" xfId="54" applyFont="1" applyFill="1">
      <alignment/>
      <protection/>
    </xf>
    <xf numFmtId="0" fontId="58" fillId="33" borderId="13" xfId="54" applyFont="1" applyFill="1" applyBorder="1">
      <alignment/>
      <protection/>
    </xf>
    <xf numFmtId="0" fontId="68" fillId="0" borderId="0" xfId="54" applyFont="1">
      <alignment/>
      <protection/>
    </xf>
    <xf numFmtId="0" fontId="0" fillId="33" borderId="10" xfId="54" applyFill="1" applyBorder="1">
      <alignment/>
      <protection/>
    </xf>
    <xf numFmtId="0" fontId="0" fillId="33" borderId="0" xfId="54" applyFill="1">
      <alignment/>
      <protection/>
    </xf>
    <xf numFmtId="0" fontId="0" fillId="33" borderId="13" xfId="54" applyFill="1" applyBorder="1">
      <alignment/>
      <protection/>
    </xf>
    <xf numFmtId="169" fontId="68" fillId="6" borderId="23" xfId="56" applyNumberFormat="1" applyFont="1" applyFill="1" applyBorder="1" applyAlignment="1">
      <alignment horizontal="right" wrapText="1"/>
      <protection/>
    </xf>
    <xf numFmtId="0" fontId="69" fillId="33" borderId="10" xfId="56" applyNumberFormat="1" applyFont="1" applyFill="1" applyBorder="1" applyAlignment="1">
      <alignment horizontal="center" wrapText="1"/>
      <protection/>
    </xf>
    <xf numFmtId="0" fontId="69" fillId="33" borderId="0" xfId="56" applyNumberFormat="1" applyFont="1" applyFill="1" applyBorder="1" applyAlignment="1">
      <alignment horizontal="center" wrapText="1"/>
      <protection/>
    </xf>
    <xf numFmtId="169" fontId="58" fillId="36" borderId="13" xfId="54" applyNumberFormat="1" applyFont="1" applyFill="1" applyBorder="1" applyAlignment="1">
      <alignment horizontal="center"/>
      <protection/>
    </xf>
    <xf numFmtId="0" fontId="58" fillId="36" borderId="13" xfId="54" applyFont="1" applyFill="1" applyBorder="1" applyAlignment="1">
      <alignment horizontal="center"/>
      <protection/>
    </xf>
    <xf numFmtId="0" fontId="0" fillId="2" borderId="0" xfId="54" applyFill="1" applyAlignment="1">
      <alignment horizontal="center"/>
      <protection/>
    </xf>
    <xf numFmtId="166" fontId="62" fillId="34" borderId="0" xfId="56" applyFont="1" applyFill="1" applyAlignment="1">
      <alignment horizontal="center" wrapText="1"/>
      <protection/>
    </xf>
    <xf numFmtId="166" fontId="62" fillId="34" borderId="13" xfId="56" applyFont="1" applyFill="1" applyBorder="1" applyAlignment="1">
      <alignment horizontal="center" wrapText="1"/>
      <protection/>
    </xf>
    <xf numFmtId="0" fontId="0" fillId="13" borderId="10" xfId="54" applyFill="1" applyBorder="1" applyAlignment="1">
      <alignment horizontal="center"/>
      <protection/>
    </xf>
    <xf numFmtId="0" fontId="0" fillId="13" borderId="0" xfId="54" applyFill="1" applyAlignment="1">
      <alignment horizontal="center"/>
      <protection/>
    </xf>
    <xf numFmtId="0" fontId="65" fillId="33" borderId="28" xfId="54" applyFont="1" applyFill="1" applyBorder="1" applyAlignment="1">
      <alignment horizontal="center" vertical="center"/>
      <protection/>
    </xf>
    <xf numFmtId="0" fontId="65" fillId="33" borderId="11" xfId="54" applyFont="1" applyFill="1" applyBorder="1" applyAlignment="1">
      <alignment horizontal="center" vertical="center"/>
      <protection/>
    </xf>
    <xf numFmtId="0" fontId="65" fillId="33" borderId="34" xfId="54" applyFont="1" applyFill="1" applyBorder="1" applyAlignment="1">
      <alignment horizontal="center" vertical="center"/>
      <protection/>
    </xf>
    <xf numFmtId="0" fontId="65" fillId="33" borderId="10" xfId="54" applyFont="1" applyFill="1" applyBorder="1" applyAlignment="1">
      <alignment horizontal="center" vertical="center"/>
      <protection/>
    </xf>
    <xf numFmtId="0" fontId="65" fillId="33" borderId="0" xfId="54" applyFont="1" applyFill="1" applyAlignment="1">
      <alignment horizontal="center" vertical="center"/>
      <protection/>
    </xf>
    <xf numFmtId="0" fontId="65" fillId="33" borderId="35" xfId="54" applyFont="1" applyFill="1" applyBorder="1" applyAlignment="1">
      <alignment horizontal="center" vertical="center"/>
      <protection/>
    </xf>
    <xf numFmtId="166" fontId="64" fillId="33" borderId="36" xfId="56" applyFont="1" applyFill="1" applyBorder="1" applyAlignment="1">
      <alignment horizontal="center" vertical="center" wrapText="1"/>
      <protection/>
    </xf>
    <xf numFmtId="166" fontId="64" fillId="33" borderId="34" xfId="56" applyFont="1" applyFill="1" applyBorder="1" applyAlignment="1">
      <alignment horizontal="center" vertical="center" wrapText="1"/>
      <protection/>
    </xf>
    <xf numFmtId="9" fontId="70" fillId="33" borderId="36" xfId="54" applyNumberFormat="1" applyFont="1" applyFill="1" applyBorder="1" applyAlignment="1">
      <alignment horizontal="left" vertical="center"/>
      <protection/>
    </xf>
    <xf numFmtId="9" fontId="70" fillId="33" borderId="11" xfId="54" applyNumberFormat="1" applyFont="1" applyFill="1" applyBorder="1" applyAlignment="1">
      <alignment horizontal="left" vertical="center"/>
      <protection/>
    </xf>
    <xf numFmtId="9" fontId="71" fillId="6" borderId="37" xfId="54" applyNumberFormat="1" applyFont="1" applyFill="1" applyBorder="1" applyAlignment="1">
      <alignment horizontal="center" vertical="center"/>
      <protection/>
    </xf>
    <xf numFmtId="9" fontId="71" fillId="6" borderId="38" xfId="54" applyNumberFormat="1" applyFont="1" applyFill="1" applyBorder="1" applyAlignment="1">
      <alignment horizontal="center" vertical="center"/>
      <protection/>
    </xf>
    <xf numFmtId="0" fontId="70" fillId="33" borderId="37" xfId="54" applyFont="1" applyFill="1" applyBorder="1" applyAlignment="1">
      <alignment horizontal="left" vertical="center"/>
      <protection/>
    </xf>
    <xf numFmtId="0" fontId="70" fillId="33" borderId="14" xfId="54" applyFont="1" applyFill="1" applyBorder="1" applyAlignment="1">
      <alignment horizontal="left" vertical="center"/>
      <protection/>
    </xf>
    <xf numFmtId="0" fontId="0" fillId="33" borderId="10" xfId="54" applyFill="1" applyBorder="1" applyAlignment="1">
      <alignment horizontal="center"/>
      <protection/>
    </xf>
    <xf numFmtId="0" fontId="0" fillId="33" borderId="0" xfId="54" applyFill="1" applyAlignment="1">
      <alignment horizontal="center"/>
      <protection/>
    </xf>
    <xf numFmtId="167" fontId="67" fillId="33" borderId="28" xfId="56" applyNumberFormat="1" applyFont="1" applyFill="1" applyBorder="1" applyAlignment="1">
      <alignment horizontal="center" vertical="center"/>
      <protection/>
    </xf>
    <xf numFmtId="167" fontId="67" fillId="33" borderId="34" xfId="56" applyNumberFormat="1" applyFont="1" applyFill="1" applyBorder="1" applyAlignment="1">
      <alignment horizontal="center" vertical="center"/>
      <protection/>
    </xf>
    <xf numFmtId="167" fontId="67" fillId="33" borderId="39" xfId="56" applyNumberFormat="1" applyFont="1" applyFill="1" applyBorder="1" applyAlignment="1">
      <alignment horizontal="center" vertical="center"/>
      <protection/>
    </xf>
    <xf numFmtId="167" fontId="67" fillId="33" borderId="40" xfId="56" applyNumberFormat="1" applyFont="1" applyFill="1" applyBorder="1" applyAlignment="1">
      <alignment horizontal="center" vertical="center"/>
      <protection/>
    </xf>
    <xf numFmtId="0" fontId="69" fillId="33" borderId="41" xfId="56" applyNumberFormat="1" applyFont="1" applyFill="1" applyBorder="1" applyAlignment="1" quotePrefix="1">
      <alignment horizontal="right"/>
      <protection/>
    </xf>
    <xf numFmtId="0" fontId="69" fillId="33" borderId="42" xfId="56" applyNumberFormat="1" applyFont="1" applyFill="1" applyBorder="1" applyAlignment="1">
      <alignment horizontal="right"/>
      <protection/>
    </xf>
    <xf numFmtId="0" fontId="69" fillId="13" borderId="28" xfId="56" applyNumberFormat="1" applyFont="1" applyFill="1" applyBorder="1" applyAlignment="1">
      <alignment horizontal="right"/>
      <protection/>
    </xf>
    <xf numFmtId="0" fontId="69" fillId="13" borderId="11" xfId="56" applyNumberFormat="1" applyFont="1" applyFill="1" applyBorder="1" applyAlignment="1">
      <alignment horizontal="right"/>
      <protection/>
    </xf>
    <xf numFmtId="0" fontId="69" fillId="33" borderId="10" xfId="56" applyNumberFormat="1" applyFont="1" applyFill="1" applyBorder="1" applyAlignment="1">
      <alignment horizontal="right"/>
      <protection/>
    </xf>
    <xf numFmtId="0" fontId="69" fillId="33" borderId="0" xfId="56" applyNumberFormat="1" applyFont="1" applyFill="1" applyBorder="1" applyAlignment="1">
      <alignment horizontal="right"/>
      <protection/>
    </xf>
    <xf numFmtId="0" fontId="67" fillId="33" borderId="28" xfId="56" applyNumberFormat="1" applyFont="1" applyFill="1" applyBorder="1" applyAlignment="1">
      <alignment horizontal="center" vertical="center"/>
      <protection/>
    </xf>
    <xf numFmtId="0" fontId="67" fillId="33" borderId="11" xfId="56" applyNumberFormat="1" applyFont="1" applyFill="1" applyBorder="1" applyAlignment="1">
      <alignment horizontal="center" vertical="center"/>
      <protection/>
    </xf>
    <xf numFmtId="0" fontId="67" fillId="33" borderId="12" xfId="56" applyNumberFormat="1" applyFont="1" applyFill="1" applyBorder="1" applyAlignment="1">
      <alignment horizontal="center" vertical="center"/>
      <protection/>
    </xf>
    <xf numFmtId="0" fontId="67" fillId="33" borderId="10" xfId="56" applyNumberFormat="1" applyFont="1" applyFill="1" applyBorder="1" applyAlignment="1">
      <alignment horizontal="center" vertical="center"/>
      <protection/>
    </xf>
    <xf numFmtId="0" fontId="67" fillId="33" borderId="0" xfId="56" applyNumberFormat="1" applyFont="1" applyFill="1" applyAlignment="1">
      <alignment horizontal="center" vertical="center"/>
      <protection/>
    </xf>
    <xf numFmtId="0" fontId="67" fillId="33" borderId="13" xfId="56" applyNumberFormat="1" applyFont="1" applyFill="1" applyBorder="1" applyAlignment="1">
      <alignment horizontal="center" vertical="center"/>
      <protection/>
    </xf>
    <xf numFmtId="0" fontId="69" fillId="33" borderId="10" xfId="56" applyNumberFormat="1" applyFont="1" applyFill="1" applyBorder="1" applyAlignment="1" quotePrefix="1">
      <alignment horizontal="right"/>
      <protection/>
    </xf>
    <xf numFmtId="0" fontId="69" fillId="33" borderId="0" xfId="56" applyNumberFormat="1" applyFont="1" applyFill="1" applyAlignment="1">
      <alignment horizontal="right"/>
      <protection/>
    </xf>
    <xf numFmtId="0" fontId="69" fillId="33" borderId="35" xfId="56" applyNumberFormat="1" applyFont="1" applyFill="1" applyBorder="1" applyAlignment="1">
      <alignment horizontal="right"/>
      <protection/>
    </xf>
    <xf numFmtId="167" fontId="69" fillId="33" borderId="10" xfId="56" applyNumberFormat="1" applyFont="1" applyFill="1" applyBorder="1" applyAlignment="1">
      <alignment horizontal="center"/>
      <protection/>
    </xf>
    <xf numFmtId="167" fontId="69" fillId="33" borderId="0" xfId="56" applyNumberFormat="1" applyFont="1" applyFill="1" applyBorder="1" applyAlignment="1">
      <alignment horizontal="center"/>
      <protection/>
    </xf>
    <xf numFmtId="167" fontId="69" fillId="33" borderId="13" xfId="56" applyNumberFormat="1" applyFont="1" applyFill="1" applyBorder="1" applyAlignment="1">
      <alignment horizontal="center"/>
      <protection/>
    </xf>
    <xf numFmtId="0" fontId="69" fillId="33" borderId="41" xfId="56" applyNumberFormat="1" applyFont="1" applyFill="1" applyBorder="1" applyAlignment="1">
      <alignment horizontal="right"/>
      <protection/>
    </xf>
    <xf numFmtId="0" fontId="69" fillId="33" borderId="43" xfId="56" applyNumberFormat="1" applyFont="1" applyFill="1" applyBorder="1" applyAlignment="1">
      <alignment horizontal="right"/>
      <protection/>
    </xf>
    <xf numFmtId="0" fontId="69" fillId="33" borderId="44" xfId="56" applyNumberFormat="1" applyFont="1" applyFill="1" applyBorder="1" applyAlignment="1">
      <alignment horizontal="right"/>
      <protection/>
    </xf>
    <xf numFmtId="0" fontId="69" fillId="33" borderId="23" xfId="56" applyNumberFormat="1" applyFont="1" applyFill="1" applyBorder="1" applyAlignment="1">
      <alignment horizontal="right"/>
      <protection/>
    </xf>
    <xf numFmtId="0" fontId="69" fillId="13" borderId="10" xfId="56" applyNumberFormat="1" applyFont="1" applyFill="1" applyBorder="1" applyAlignment="1">
      <alignment horizontal="right"/>
      <protection/>
    </xf>
    <xf numFmtId="0" fontId="69" fillId="13" borderId="13" xfId="56" applyNumberFormat="1" applyFont="1" applyFill="1" applyBorder="1" applyAlignment="1">
      <alignment horizontal="right"/>
      <protection/>
    </xf>
    <xf numFmtId="0" fontId="72" fillId="33" borderId="39" xfId="56" applyNumberFormat="1" applyFont="1" applyFill="1" applyBorder="1" applyAlignment="1">
      <alignment horizontal="right"/>
      <protection/>
    </xf>
    <xf numFmtId="0" fontId="72" fillId="33" borderId="24" xfId="56" applyNumberFormat="1" applyFont="1" applyFill="1" applyBorder="1" applyAlignment="1">
      <alignment horizontal="right"/>
      <protection/>
    </xf>
    <xf numFmtId="0" fontId="72" fillId="33" borderId="30" xfId="56" applyNumberFormat="1" applyFont="1" applyFill="1" applyBorder="1" applyAlignment="1">
      <alignment horizontal="right"/>
      <protection/>
    </xf>
    <xf numFmtId="0" fontId="0" fillId="0" borderId="0" xfId="54" applyAlignment="1">
      <alignment horizontal="center"/>
      <protection/>
    </xf>
    <xf numFmtId="168" fontId="69" fillId="33" borderId="10" xfId="56" applyNumberFormat="1" applyFont="1" applyFill="1" applyBorder="1" applyAlignment="1">
      <alignment horizontal="right"/>
      <protection/>
    </xf>
    <xf numFmtId="168" fontId="69" fillId="33" borderId="0" xfId="56" applyNumberFormat="1" applyFont="1" applyFill="1" applyAlignment="1">
      <alignment horizontal="right"/>
      <protection/>
    </xf>
    <xf numFmtId="0" fontId="73" fillId="0" borderId="45" xfId="43" applyFont="1" applyBorder="1" applyAlignment="1">
      <alignment horizontal="center"/>
    </xf>
    <xf numFmtId="0" fontId="73" fillId="0" borderId="46" xfId="43" applyFont="1" applyBorder="1" applyAlignment="1">
      <alignment horizontal="center"/>
    </xf>
    <xf numFmtId="0" fontId="73" fillId="0" borderId="47" xfId="43" applyFont="1" applyBorder="1" applyAlignment="1">
      <alignment horizontal="center"/>
    </xf>
    <xf numFmtId="0" fontId="74" fillId="0" borderId="30" xfId="54" applyFont="1" applyBorder="1" applyAlignment="1">
      <alignment horizontal="center" wrapText="1"/>
      <protection/>
    </xf>
    <xf numFmtId="0" fontId="74" fillId="0" borderId="30" xfId="54" applyFont="1" applyBorder="1" applyAlignment="1">
      <alignment horizontal="center"/>
      <protection/>
    </xf>
    <xf numFmtId="0" fontId="68" fillId="33" borderId="10" xfId="56" applyNumberFormat="1" applyFont="1" applyFill="1" applyBorder="1" applyAlignment="1">
      <alignment horizontal="center" wrapText="1"/>
      <protection/>
    </xf>
    <xf numFmtId="0" fontId="68" fillId="33" borderId="35" xfId="56" applyNumberFormat="1" applyFont="1" applyFill="1" applyBorder="1" applyAlignment="1">
      <alignment horizontal="center" wrapText="1"/>
      <protection/>
    </xf>
    <xf numFmtId="168" fontId="69" fillId="33" borderId="39" xfId="56" applyNumberFormat="1" applyFont="1" applyFill="1" applyBorder="1" applyAlignment="1">
      <alignment horizontal="right"/>
      <protection/>
    </xf>
    <xf numFmtId="168" fontId="69" fillId="33" borderId="30" xfId="56" applyNumberFormat="1" applyFont="1" applyFill="1" applyBorder="1" applyAlignment="1">
      <alignment horizontal="right"/>
      <protection/>
    </xf>
    <xf numFmtId="0" fontId="75" fillId="13" borderId="28" xfId="43" applyFont="1" applyFill="1" applyBorder="1" applyAlignment="1">
      <alignment horizontal="center" vertical="center"/>
    </xf>
    <xf numFmtId="0" fontId="75" fillId="13" borderId="11" xfId="43" applyFont="1" applyFill="1" applyBorder="1" applyAlignment="1">
      <alignment horizontal="center" vertical="center"/>
    </xf>
    <xf numFmtId="0" fontId="75" fillId="13" borderId="12" xfId="43" applyFont="1" applyFill="1" applyBorder="1" applyAlignment="1">
      <alignment horizontal="center" vertical="center"/>
    </xf>
    <xf numFmtId="0" fontId="75" fillId="13" borderId="10" xfId="43" applyFont="1" applyFill="1" applyBorder="1" applyAlignment="1">
      <alignment horizontal="center" vertical="center"/>
    </xf>
    <xf numFmtId="0" fontId="75" fillId="13" borderId="0" xfId="43" applyFont="1" applyFill="1" applyBorder="1" applyAlignment="1">
      <alignment horizontal="center" vertical="center"/>
    </xf>
    <xf numFmtId="0" fontId="75" fillId="13" borderId="13" xfId="43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65" fillId="33" borderId="28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34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5" fillId="33" borderId="35" xfId="0" applyFont="1" applyFill="1" applyBorder="1" applyAlignment="1">
      <alignment horizontal="center" vertical="center"/>
    </xf>
    <xf numFmtId="166" fontId="64" fillId="33" borderId="36" xfId="55" applyFont="1" applyFill="1" applyBorder="1" applyAlignment="1">
      <alignment horizontal="center" vertical="center" wrapText="1"/>
      <protection/>
    </xf>
    <xf numFmtId="166" fontId="64" fillId="33" borderId="34" xfId="55" applyFont="1" applyFill="1" applyBorder="1" applyAlignment="1">
      <alignment horizontal="center" vertical="center" wrapText="1"/>
      <protection/>
    </xf>
    <xf numFmtId="9" fontId="70" fillId="33" borderId="36" xfId="0" applyNumberFormat="1" applyFont="1" applyFill="1" applyBorder="1" applyAlignment="1">
      <alignment horizontal="left" vertical="center"/>
    </xf>
    <xf numFmtId="9" fontId="70" fillId="33" borderId="11" xfId="0" applyNumberFormat="1" applyFont="1" applyFill="1" applyBorder="1" applyAlignment="1">
      <alignment horizontal="left" vertical="center"/>
    </xf>
    <xf numFmtId="9" fontId="71" fillId="6" borderId="37" xfId="0" applyNumberFormat="1" applyFont="1" applyFill="1" applyBorder="1" applyAlignment="1">
      <alignment horizontal="center" vertical="center"/>
    </xf>
    <xf numFmtId="9" fontId="71" fillId="6" borderId="38" xfId="0" applyNumberFormat="1" applyFont="1" applyFill="1" applyBorder="1" applyAlignment="1">
      <alignment horizontal="center" vertical="center"/>
    </xf>
    <xf numFmtId="0" fontId="70" fillId="33" borderId="37" xfId="0" applyFont="1" applyFill="1" applyBorder="1" applyAlignment="1">
      <alignment horizontal="left" vertical="center"/>
    </xf>
    <xf numFmtId="0" fontId="70" fillId="33" borderId="14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167" fontId="67" fillId="33" borderId="28" xfId="55" applyNumberFormat="1" applyFont="1" applyFill="1" applyBorder="1" applyAlignment="1">
      <alignment horizontal="center" vertical="center"/>
      <protection/>
    </xf>
    <xf numFmtId="167" fontId="67" fillId="33" borderId="34" xfId="55" applyNumberFormat="1" applyFont="1" applyFill="1" applyBorder="1" applyAlignment="1">
      <alignment horizontal="center" vertical="center"/>
      <protection/>
    </xf>
    <xf numFmtId="167" fontId="67" fillId="33" borderId="39" xfId="55" applyNumberFormat="1" applyFont="1" applyFill="1" applyBorder="1" applyAlignment="1">
      <alignment horizontal="center" vertical="center"/>
      <protection/>
    </xf>
    <xf numFmtId="167" fontId="67" fillId="33" borderId="40" xfId="55" applyNumberFormat="1" applyFont="1" applyFill="1" applyBorder="1" applyAlignment="1">
      <alignment horizontal="center" vertical="center"/>
      <protection/>
    </xf>
    <xf numFmtId="0" fontId="67" fillId="33" borderId="28" xfId="55" applyNumberFormat="1" applyFont="1" applyFill="1" applyBorder="1" applyAlignment="1">
      <alignment horizontal="center" vertical="center"/>
      <protection/>
    </xf>
    <xf numFmtId="0" fontId="67" fillId="33" borderId="11" xfId="55" applyNumberFormat="1" applyFont="1" applyFill="1" applyBorder="1" applyAlignment="1">
      <alignment horizontal="center" vertical="center"/>
      <protection/>
    </xf>
    <xf numFmtId="0" fontId="67" fillId="33" borderId="12" xfId="55" applyNumberFormat="1" applyFont="1" applyFill="1" applyBorder="1" applyAlignment="1">
      <alignment horizontal="center" vertical="center"/>
      <protection/>
    </xf>
    <xf numFmtId="0" fontId="67" fillId="33" borderId="10" xfId="55" applyNumberFormat="1" applyFont="1" applyFill="1" applyBorder="1" applyAlignment="1">
      <alignment horizontal="center" vertical="center"/>
      <protection/>
    </xf>
    <xf numFmtId="0" fontId="67" fillId="33" borderId="0" xfId="55" applyNumberFormat="1" applyFont="1" applyFill="1" applyAlignment="1">
      <alignment horizontal="center" vertical="center"/>
      <protection/>
    </xf>
    <xf numFmtId="0" fontId="67" fillId="33" borderId="13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5" fillId="13" borderId="28" xfId="42" applyFont="1" applyFill="1" applyBorder="1" applyAlignment="1">
      <alignment horizontal="center" vertical="center"/>
    </xf>
    <xf numFmtId="0" fontId="75" fillId="13" borderId="11" xfId="42" applyFont="1" applyFill="1" applyBorder="1" applyAlignment="1">
      <alignment horizontal="center" vertical="center"/>
    </xf>
    <xf numFmtId="0" fontId="75" fillId="13" borderId="12" xfId="42" applyFont="1" applyFill="1" applyBorder="1" applyAlignment="1">
      <alignment horizontal="center" vertical="center"/>
    </xf>
    <xf numFmtId="0" fontId="75" fillId="13" borderId="10" xfId="42" applyFont="1" applyFill="1" applyBorder="1" applyAlignment="1">
      <alignment horizontal="center" vertical="center"/>
    </xf>
    <xf numFmtId="0" fontId="75" fillId="13" borderId="0" xfId="42" applyFont="1" applyFill="1" applyBorder="1" applyAlignment="1">
      <alignment horizontal="center" vertical="center"/>
    </xf>
    <xf numFmtId="0" fontId="75" fillId="13" borderId="13" xfId="42" applyFont="1" applyFill="1" applyBorder="1" applyAlignment="1">
      <alignment horizontal="center" vertical="center"/>
    </xf>
    <xf numFmtId="0" fontId="73" fillId="0" borderId="45" xfId="42" applyFont="1" applyBorder="1" applyAlignment="1">
      <alignment horizontal="center"/>
    </xf>
    <xf numFmtId="0" fontId="73" fillId="0" borderId="46" xfId="42" applyFont="1" applyBorder="1" applyAlignment="1">
      <alignment horizontal="center"/>
    </xf>
    <xf numFmtId="0" fontId="73" fillId="0" borderId="47" xfId="42" applyFont="1" applyBorder="1" applyAlignment="1">
      <alignment horizontal="center"/>
    </xf>
    <xf numFmtId="0" fontId="72" fillId="33" borderId="40" xfId="56" applyNumberFormat="1" applyFont="1" applyFill="1" applyBorder="1" applyAlignment="1">
      <alignment horizontal="right"/>
      <protection/>
    </xf>
    <xf numFmtId="0" fontId="69" fillId="33" borderId="48" xfId="56" applyNumberFormat="1" applyFont="1" applyFill="1" applyBorder="1" applyAlignment="1">
      <alignment horizontal="right"/>
      <protection/>
    </xf>
    <xf numFmtId="0" fontId="69" fillId="10" borderId="28" xfId="56" applyNumberFormat="1" applyFont="1" applyFill="1" applyBorder="1" applyAlignment="1">
      <alignment horizontal="right"/>
      <protection/>
    </xf>
    <xf numFmtId="0" fontId="69" fillId="10" borderId="11" xfId="56" applyNumberFormat="1" applyFont="1" applyFill="1" applyBorder="1" applyAlignment="1">
      <alignment horizontal="right"/>
      <protection/>
    </xf>
    <xf numFmtId="0" fontId="69" fillId="10" borderId="44" xfId="56" applyNumberFormat="1" applyFont="1" applyFill="1" applyBorder="1" applyAlignment="1">
      <alignment horizontal="right"/>
      <protection/>
    </xf>
    <xf numFmtId="0" fontId="69" fillId="10" borderId="48" xfId="56" applyNumberFormat="1" applyFont="1" applyFill="1" applyBorder="1" applyAlignment="1">
      <alignment horizontal="right"/>
      <protection/>
    </xf>
    <xf numFmtId="167" fontId="69" fillId="33" borderId="0" xfId="56" applyNumberFormat="1" applyFont="1" applyFill="1" applyAlignment="1">
      <alignment horizontal="center"/>
      <protection/>
    </xf>
    <xf numFmtId="0" fontId="69" fillId="33" borderId="39" xfId="56" applyNumberFormat="1" applyFont="1" applyFill="1" applyBorder="1" applyAlignment="1" quotePrefix="1">
      <alignment horizontal="right"/>
      <protection/>
    </xf>
    <xf numFmtId="0" fontId="69" fillId="33" borderId="30" xfId="56" applyNumberFormat="1" applyFont="1" applyFill="1" applyBorder="1" applyAlignment="1">
      <alignment horizontal="right"/>
      <protection/>
    </xf>
    <xf numFmtId="167" fontId="69" fillId="33" borderId="10" xfId="56" applyNumberFormat="1" applyFont="1" applyFill="1" applyBorder="1" applyAlignment="1">
      <alignment horizontal="right"/>
      <protection/>
    </xf>
    <xf numFmtId="167" fontId="69" fillId="33" borderId="35" xfId="56" applyNumberFormat="1" applyFont="1" applyFill="1" applyBorder="1" applyAlignment="1">
      <alignment horizontal="right"/>
      <protection/>
    </xf>
    <xf numFmtId="167" fontId="69" fillId="33" borderId="0" xfId="56" applyNumberFormat="1" applyFont="1" applyFill="1" applyAlignment="1">
      <alignment horizontal="right"/>
      <protection/>
    </xf>
    <xf numFmtId="168" fontId="69" fillId="33" borderId="0" xfId="56" applyNumberFormat="1" applyFont="1" applyFill="1" applyAlignment="1">
      <alignment horizontal="center"/>
      <protection/>
    </xf>
    <xf numFmtId="168" fontId="69" fillId="33" borderId="30" xfId="56" applyNumberFormat="1" applyFont="1" applyFill="1" applyBorder="1" applyAlignment="1">
      <alignment horizontal="center"/>
      <protection/>
    </xf>
    <xf numFmtId="167" fontId="69" fillId="33" borderId="13" xfId="56" applyNumberFormat="1" applyFont="1" applyFill="1" applyBorder="1" applyAlignment="1">
      <alignment horizontal="right"/>
      <protection/>
    </xf>
    <xf numFmtId="170" fontId="62" fillId="35" borderId="0" xfId="56" applyNumberFormat="1" applyFont="1" applyFill="1" applyAlignment="1">
      <alignment horizontal="center" wrapText="1"/>
      <protection/>
    </xf>
    <xf numFmtId="170" fontId="62" fillId="35" borderId="13" xfId="56" applyNumberFormat="1" applyFont="1" applyFill="1" applyBorder="1" applyAlignment="1">
      <alignment horizontal="center" wrapText="1"/>
      <protection/>
    </xf>
    <xf numFmtId="170" fontId="63" fillId="35" borderId="0" xfId="56" applyNumberFormat="1" applyFont="1" applyFill="1" applyAlignment="1">
      <alignment horizontal="center" wrapText="1"/>
      <protection/>
    </xf>
    <xf numFmtId="170" fontId="63" fillId="35" borderId="13" xfId="56" applyNumberFormat="1" applyFont="1" applyFill="1" applyBorder="1" applyAlignment="1">
      <alignment horizontal="center" wrapText="1"/>
      <protection/>
    </xf>
    <xf numFmtId="167" fontId="69" fillId="33" borderId="39" xfId="56" applyNumberFormat="1" applyFont="1" applyFill="1" applyBorder="1" applyAlignment="1">
      <alignment horizontal="right"/>
      <protection/>
    </xf>
    <xf numFmtId="167" fontId="69" fillId="33" borderId="30" xfId="56" applyNumberFormat="1" applyFont="1" applyFill="1" applyBorder="1" applyAlignment="1">
      <alignment horizontal="right"/>
      <protection/>
    </xf>
    <xf numFmtId="170" fontId="62" fillId="35" borderId="30" xfId="56" applyNumberFormat="1" applyFont="1" applyFill="1" applyBorder="1" applyAlignment="1">
      <alignment horizontal="center" wrapText="1"/>
      <protection/>
    </xf>
    <xf numFmtId="170" fontId="62" fillId="35" borderId="24" xfId="56" applyNumberFormat="1" applyFont="1" applyFill="1" applyBorder="1" applyAlignment="1">
      <alignment horizontal="center" wrapText="1"/>
      <protection/>
    </xf>
    <xf numFmtId="167" fontId="69" fillId="33" borderId="24" xfId="56" applyNumberFormat="1" applyFont="1" applyFill="1" applyBorder="1" applyAlignment="1">
      <alignment horizontal="right"/>
      <protection/>
    </xf>
    <xf numFmtId="170" fontId="62" fillId="34" borderId="0" xfId="56" applyNumberFormat="1" applyFont="1" applyFill="1" applyAlignment="1">
      <alignment horizontal="center" wrapText="1"/>
      <protection/>
    </xf>
    <xf numFmtId="170" fontId="62" fillId="34" borderId="13" xfId="56" applyNumberFormat="1" applyFont="1" applyFill="1" applyBorder="1" applyAlignment="1">
      <alignment horizontal="center" wrapText="1"/>
      <protection/>
    </xf>
    <xf numFmtId="167" fontId="67" fillId="33" borderId="49" xfId="55" applyNumberFormat="1" applyFont="1" applyFill="1" applyBorder="1" applyAlignment="1">
      <alignment horizontal="center" vertical="center"/>
      <protection/>
    </xf>
    <xf numFmtId="167" fontId="67" fillId="33" borderId="50" xfId="55" applyNumberFormat="1" applyFont="1" applyFill="1" applyBorder="1" applyAlignment="1">
      <alignment horizontal="center" vertical="center"/>
      <protection/>
    </xf>
    <xf numFmtId="167" fontId="67" fillId="33" borderId="18" xfId="55" applyNumberFormat="1" applyFont="1" applyFill="1" applyBorder="1" applyAlignment="1">
      <alignment horizontal="center" vertical="center"/>
      <protection/>
    </xf>
    <xf numFmtId="167" fontId="67" fillId="33" borderId="16" xfId="55" applyNumberFormat="1" applyFont="1" applyFill="1" applyBorder="1" applyAlignment="1">
      <alignment horizontal="center" vertical="center"/>
      <protection/>
    </xf>
    <xf numFmtId="0" fontId="75" fillId="0" borderId="28" xfId="42" applyFont="1" applyBorder="1" applyAlignment="1">
      <alignment horizontal="center" vertical="center"/>
    </xf>
    <xf numFmtId="0" fontId="75" fillId="0" borderId="11" xfId="42" applyFont="1" applyBorder="1" applyAlignment="1">
      <alignment horizontal="center" vertical="center"/>
    </xf>
    <xf numFmtId="0" fontId="75" fillId="0" borderId="12" xfId="42" applyFont="1" applyBorder="1" applyAlignment="1">
      <alignment horizontal="center" vertical="center"/>
    </xf>
    <xf numFmtId="0" fontId="75" fillId="0" borderId="10" xfId="42" applyFont="1" applyBorder="1" applyAlignment="1">
      <alignment horizontal="center" vertical="center"/>
    </xf>
    <xf numFmtId="0" fontId="75" fillId="0" borderId="0" xfId="42" applyFont="1" applyBorder="1" applyAlignment="1">
      <alignment horizontal="center" vertical="center"/>
    </xf>
    <xf numFmtId="0" fontId="75" fillId="0" borderId="13" xfId="42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2" xfId="55"/>
    <cellStyle name="Обычный 2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usn/" TargetMode="External" /><Relationship Id="rId2" Type="http://schemas.openxmlformats.org/officeDocument/2006/relationships/hyperlink" Target="https://ipipip.ru/usn/kudi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usn/" TargetMode="External" /><Relationship Id="rId2" Type="http://schemas.openxmlformats.org/officeDocument/2006/relationships/hyperlink" Target="https://ipipip.ru/usn/kudir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usn/" TargetMode="External" /><Relationship Id="rId2" Type="http://schemas.openxmlformats.org/officeDocument/2006/relationships/hyperlink" Target="https://ipipip.ru/usn/kudir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usn/" TargetMode="External" /><Relationship Id="rId2" Type="http://schemas.openxmlformats.org/officeDocument/2006/relationships/hyperlink" Target="https://ipipip.ru/usn/kudir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usn/" TargetMode="External" /><Relationship Id="rId2" Type="http://schemas.openxmlformats.org/officeDocument/2006/relationships/hyperlink" Target="https://ipipip.ru/usn/kudir/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O27" sqref="O27:P27"/>
    </sheetView>
  </sheetViews>
  <sheetFormatPr defaultColWidth="9.140625" defaultRowHeight="15"/>
  <cols>
    <col min="1" max="1" width="1.57421875" style="0" customWidth="1"/>
    <col min="2" max="2" width="11.140625" style="0" customWidth="1"/>
    <col min="3" max="3" width="21.8515625" style="0" customWidth="1"/>
    <col min="4" max="4" width="17.421875" style="0" customWidth="1"/>
    <col min="5" max="5" width="11.140625" style="0" customWidth="1"/>
    <col min="6" max="6" width="21.8515625" style="0" customWidth="1"/>
    <col min="7" max="7" width="17.421875" style="0" customWidth="1"/>
    <col min="8" max="8" width="11.140625" style="0" customWidth="1"/>
    <col min="9" max="9" width="22.421875" style="0" customWidth="1"/>
    <col min="10" max="10" width="17.421875" style="0" customWidth="1"/>
    <col min="11" max="11" width="11.140625" style="0" customWidth="1"/>
    <col min="12" max="12" width="21.8515625" style="0" customWidth="1"/>
    <col min="13" max="13" width="17.421875" style="0" customWidth="1"/>
    <col min="14" max="14" width="3.8515625" style="0" customWidth="1"/>
    <col min="15" max="15" width="11.140625" style="0" customWidth="1"/>
    <col min="16" max="16" width="21.8515625" style="0" customWidth="1"/>
    <col min="17" max="17" width="16.421875" style="0" customWidth="1"/>
  </cols>
  <sheetData>
    <row r="1" spans="1:18" ht="15.75" customHeight="1">
      <c r="A1" s="84"/>
      <c r="B1" s="132" t="s">
        <v>21</v>
      </c>
      <c r="C1" s="132"/>
      <c r="D1" s="132"/>
      <c r="E1" s="133" t="s">
        <v>22</v>
      </c>
      <c r="F1" s="133"/>
      <c r="G1" s="134"/>
      <c r="H1" s="135" t="s">
        <v>108</v>
      </c>
      <c r="I1" s="136"/>
      <c r="J1" s="136"/>
      <c r="K1" s="136"/>
      <c r="L1" s="136"/>
      <c r="M1" s="84"/>
      <c r="N1" s="84"/>
      <c r="O1" s="84"/>
      <c r="P1" s="84"/>
      <c r="Q1" s="84"/>
      <c r="R1" s="84"/>
    </row>
    <row r="2" spans="1:18" ht="38.25" customHeight="1" thickBot="1">
      <c r="A2" s="84"/>
      <c r="B2" s="190" t="s">
        <v>118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84"/>
      <c r="N2" s="84"/>
      <c r="O2" s="84"/>
      <c r="P2" s="84"/>
      <c r="Q2" s="84"/>
      <c r="R2" s="84"/>
    </row>
    <row r="3" spans="1:18" ht="24" customHeight="1">
      <c r="A3" s="91"/>
      <c r="B3" s="137" t="s">
        <v>113</v>
      </c>
      <c r="C3" s="138"/>
      <c r="D3" s="138"/>
      <c r="E3" s="138"/>
      <c r="F3" s="139"/>
      <c r="G3" s="143" t="s">
        <v>10</v>
      </c>
      <c r="H3" s="144"/>
      <c r="I3" s="145" t="s">
        <v>48</v>
      </c>
      <c r="J3" s="146"/>
      <c r="K3" s="92"/>
      <c r="L3" s="92"/>
      <c r="M3" s="93"/>
      <c r="N3" s="84"/>
      <c r="O3" s="84"/>
      <c r="P3" s="84"/>
      <c r="Q3" s="84"/>
      <c r="R3" s="84"/>
    </row>
    <row r="4" spans="1:18" ht="24" customHeight="1">
      <c r="A4" s="91"/>
      <c r="B4" s="140"/>
      <c r="C4" s="141"/>
      <c r="D4" s="141"/>
      <c r="E4" s="141"/>
      <c r="F4" s="142"/>
      <c r="G4" s="147">
        <v>1</v>
      </c>
      <c r="H4" s="148"/>
      <c r="I4" s="149" t="s">
        <v>49</v>
      </c>
      <c r="J4" s="150"/>
      <c r="K4" s="94"/>
      <c r="L4" s="94"/>
      <c r="M4" s="95"/>
      <c r="N4" s="84"/>
      <c r="O4" s="84"/>
      <c r="P4" s="84"/>
      <c r="Q4" s="84"/>
      <c r="R4" s="84"/>
    </row>
    <row r="5" spans="1:18" ht="15.75" thickBot="1">
      <c r="A5" s="84"/>
      <c r="B5" s="151"/>
      <c r="C5" s="152"/>
      <c r="D5" s="96"/>
      <c r="E5" s="152"/>
      <c r="F5" s="152"/>
      <c r="G5" s="96"/>
      <c r="H5" s="152"/>
      <c r="I5" s="152"/>
      <c r="J5" s="96"/>
      <c r="K5" s="152"/>
      <c r="L5" s="152"/>
      <c r="M5" s="97"/>
      <c r="N5" s="84"/>
      <c r="O5" s="84"/>
      <c r="P5" s="84"/>
      <c r="Q5" s="84"/>
      <c r="R5" s="84"/>
    </row>
    <row r="6" spans="1:18" s="14" customFormat="1" ht="18.75" customHeight="1">
      <c r="A6" s="98"/>
      <c r="B6" s="153" t="s">
        <v>60</v>
      </c>
      <c r="C6" s="154"/>
      <c r="D6" s="99" t="s">
        <v>11</v>
      </c>
      <c r="E6" s="153" t="s">
        <v>61</v>
      </c>
      <c r="F6" s="154"/>
      <c r="G6" s="99" t="s">
        <v>11</v>
      </c>
      <c r="H6" s="153" t="s">
        <v>62</v>
      </c>
      <c r="I6" s="154"/>
      <c r="J6" s="99" t="s">
        <v>11</v>
      </c>
      <c r="K6" s="153" t="s">
        <v>9</v>
      </c>
      <c r="L6" s="154"/>
      <c r="M6" s="99" t="s">
        <v>11</v>
      </c>
      <c r="N6" s="98"/>
      <c r="O6" s="98"/>
      <c r="P6" s="98"/>
      <c r="Q6" s="98"/>
      <c r="R6" s="98"/>
    </row>
    <row r="7" spans="1:18" ht="18.75" customHeight="1" thickBot="1">
      <c r="A7" s="84"/>
      <c r="B7" s="155"/>
      <c r="C7" s="156"/>
      <c r="D7" s="100">
        <v>0.06</v>
      </c>
      <c r="E7" s="155"/>
      <c r="F7" s="156"/>
      <c r="G7" s="101">
        <v>0.06</v>
      </c>
      <c r="H7" s="155"/>
      <c r="I7" s="156"/>
      <c r="J7" s="102">
        <v>0.06</v>
      </c>
      <c r="K7" s="155"/>
      <c r="L7" s="156"/>
      <c r="M7" s="100">
        <v>0.06</v>
      </c>
      <c r="N7" s="84"/>
      <c r="O7" s="84"/>
      <c r="P7" s="84"/>
      <c r="Q7" s="84"/>
      <c r="R7" s="84"/>
    </row>
    <row r="8" spans="1:18" s="29" customFormat="1" ht="18.75" customHeight="1">
      <c r="A8" s="103"/>
      <c r="B8" s="104" t="s">
        <v>0</v>
      </c>
      <c r="C8" s="105" t="s">
        <v>1</v>
      </c>
      <c r="D8" s="106" t="s">
        <v>41</v>
      </c>
      <c r="E8" s="104" t="s">
        <v>0</v>
      </c>
      <c r="F8" s="105" t="s">
        <v>1</v>
      </c>
      <c r="G8" s="106" t="s">
        <v>41</v>
      </c>
      <c r="H8" s="104" t="s">
        <v>0</v>
      </c>
      <c r="I8" s="105" t="s">
        <v>1</v>
      </c>
      <c r="J8" s="106" t="s">
        <v>41</v>
      </c>
      <c r="K8" s="104" t="s">
        <v>0</v>
      </c>
      <c r="L8" s="105" t="s">
        <v>1</v>
      </c>
      <c r="M8" s="106" t="s">
        <v>41</v>
      </c>
      <c r="N8" s="103"/>
      <c r="O8" s="103"/>
      <c r="P8" s="103"/>
      <c r="Q8" s="103"/>
      <c r="R8" s="103"/>
    </row>
    <row r="9" spans="1:18" ht="17.25" customHeight="1">
      <c r="A9" s="84"/>
      <c r="B9" s="107">
        <v>45303</v>
      </c>
      <c r="C9" s="108" t="s">
        <v>8</v>
      </c>
      <c r="D9" s="109">
        <v>110187.93</v>
      </c>
      <c r="E9" s="107">
        <v>45388</v>
      </c>
      <c r="F9" s="108" t="s">
        <v>8</v>
      </c>
      <c r="G9" s="110">
        <v>41939.34</v>
      </c>
      <c r="H9" s="107">
        <v>45480</v>
      </c>
      <c r="I9" s="108" t="s">
        <v>8</v>
      </c>
      <c r="J9" s="110">
        <v>149805.58</v>
      </c>
      <c r="K9" s="107">
        <v>45581</v>
      </c>
      <c r="L9" s="108" t="s">
        <v>8</v>
      </c>
      <c r="M9" s="110">
        <v>70076.16</v>
      </c>
      <c r="N9" s="84"/>
      <c r="O9" s="84"/>
      <c r="P9" s="84"/>
      <c r="Q9" s="84"/>
      <c r="R9" s="84"/>
    </row>
    <row r="10" spans="1:18" ht="17.25" customHeight="1">
      <c r="A10" s="84"/>
      <c r="B10" s="107">
        <v>45315</v>
      </c>
      <c r="C10" s="108" t="s">
        <v>2</v>
      </c>
      <c r="D10" s="109">
        <v>10500</v>
      </c>
      <c r="E10" s="107">
        <v>45417</v>
      </c>
      <c r="F10" s="108" t="s">
        <v>2</v>
      </c>
      <c r="G10" s="110">
        <v>70179.28</v>
      </c>
      <c r="H10" s="107">
        <v>45516</v>
      </c>
      <c r="I10" s="108" t="s">
        <v>2</v>
      </c>
      <c r="J10" s="110">
        <v>53448.65</v>
      </c>
      <c r="K10" s="107">
        <v>45643</v>
      </c>
      <c r="L10" s="108" t="s">
        <v>2</v>
      </c>
      <c r="M10" s="110">
        <v>66393.02</v>
      </c>
      <c r="N10" s="84"/>
      <c r="O10" s="84"/>
      <c r="P10" s="84"/>
      <c r="Q10" s="84"/>
      <c r="R10" s="84"/>
    </row>
    <row r="11" spans="1:18" ht="17.25" customHeight="1">
      <c r="A11" s="84"/>
      <c r="B11" s="107">
        <v>45376</v>
      </c>
      <c r="C11" s="108" t="s">
        <v>2</v>
      </c>
      <c r="D11" s="109">
        <v>133279.21</v>
      </c>
      <c r="E11" s="107">
        <v>45468</v>
      </c>
      <c r="F11" s="108" t="s">
        <v>2</v>
      </c>
      <c r="G11" s="110">
        <v>256000</v>
      </c>
      <c r="H11" s="107">
        <v>45550</v>
      </c>
      <c r="I11" s="108" t="s">
        <v>2</v>
      </c>
      <c r="J11" s="110">
        <v>52062.26</v>
      </c>
      <c r="K11" s="107">
        <v>45645</v>
      </c>
      <c r="L11" s="108" t="s">
        <v>2</v>
      </c>
      <c r="M11" s="110">
        <v>85566.29</v>
      </c>
      <c r="N11" s="84"/>
      <c r="O11" s="84"/>
      <c r="P11" s="84"/>
      <c r="Q11" s="84"/>
      <c r="R11" s="84"/>
    </row>
    <row r="12" spans="1:18" ht="17.25" customHeight="1">
      <c r="A12" s="84"/>
      <c r="B12" s="107"/>
      <c r="C12" s="108"/>
      <c r="D12" s="109">
        <v>3333333</v>
      </c>
      <c r="E12" s="107"/>
      <c r="F12" s="108"/>
      <c r="G12" s="110"/>
      <c r="H12" s="107"/>
      <c r="I12" s="108"/>
      <c r="J12" s="110"/>
      <c r="K12" s="107"/>
      <c r="L12" s="108"/>
      <c r="M12" s="110"/>
      <c r="N12" s="84"/>
      <c r="O12" s="84"/>
      <c r="P12" s="84"/>
      <c r="Q12" s="84"/>
      <c r="R12" s="84"/>
    </row>
    <row r="13" spans="1:18" ht="17.25" customHeight="1">
      <c r="A13" s="84"/>
      <c r="B13" s="107"/>
      <c r="C13" s="108"/>
      <c r="D13" s="109"/>
      <c r="E13" s="107"/>
      <c r="F13" s="108"/>
      <c r="G13" s="110"/>
      <c r="H13" s="107"/>
      <c r="I13" s="108"/>
      <c r="J13" s="110"/>
      <c r="K13" s="107"/>
      <c r="L13" s="108"/>
      <c r="M13" s="110"/>
      <c r="N13" s="84"/>
      <c r="O13" s="84"/>
      <c r="P13" s="84"/>
      <c r="Q13" s="84"/>
      <c r="R13" s="84"/>
    </row>
    <row r="14" spans="1:18" ht="17.25" customHeight="1">
      <c r="A14" s="84"/>
      <c r="B14" s="107"/>
      <c r="C14" s="108"/>
      <c r="D14" s="109"/>
      <c r="E14" s="107"/>
      <c r="F14" s="108"/>
      <c r="G14" s="110"/>
      <c r="H14" s="107"/>
      <c r="I14" s="108"/>
      <c r="J14" s="110"/>
      <c r="K14" s="107"/>
      <c r="L14" s="108"/>
      <c r="M14" s="110"/>
      <c r="N14" s="84"/>
      <c r="O14" s="84"/>
      <c r="P14" s="84"/>
      <c r="Q14" s="84"/>
      <c r="R14" s="84"/>
    </row>
    <row r="15" spans="1:18" ht="17.25" customHeight="1">
      <c r="A15" s="84"/>
      <c r="B15" s="107"/>
      <c r="C15" s="108"/>
      <c r="D15" s="109"/>
      <c r="E15" s="107"/>
      <c r="F15" s="108"/>
      <c r="G15" s="110"/>
      <c r="H15" s="107"/>
      <c r="I15" s="108"/>
      <c r="J15" s="110"/>
      <c r="K15" s="107"/>
      <c r="L15" s="108"/>
      <c r="M15" s="110"/>
      <c r="N15" s="84"/>
      <c r="O15" s="84"/>
      <c r="P15" s="84"/>
      <c r="Q15" s="84"/>
      <c r="R15" s="84"/>
    </row>
    <row r="16" spans="1:18" ht="17.25" customHeight="1">
      <c r="A16" s="84"/>
      <c r="B16" s="107"/>
      <c r="C16" s="108"/>
      <c r="D16" s="109"/>
      <c r="E16" s="107"/>
      <c r="F16" s="108"/>
      <c r="G16" s="110"/>
      <c r="H16" s="107"/>
      <c r="I16" s="108"/>
      <c r="J16" s="110"/>
      <c r="K16" s="107"/>
      <c r="L16" s="108"/>
      <c r="M16" s="110"/>
      <c r="N16" s="84"/>
      <c r="O16" s="84"/>
      <c r="P16" s="84"/>
      <c r="Q16" s="84"/>
      <c r="R16" s="84"/>
    </row>
    <row r="17" spans="1:18" ht="17.25" customHeight="1">
      <c r="A17" s="84"/>
      <c r="B17" s="107"/>
      <c r="C17" s="108"/>
      <c r="D17" s="109"/>
      <c r="E17" s="107"/>
      <c r="F17" s="108"/>
      <c r="G17" s="110"/>
      <c r="H17" s="107"/>
      <c r="I17" s="108"/>
      <c r="J17" s="110"/>
      <c r="K17" s="107"/>
      <c r="L17" s="108"/>
      <c r="M17" s="110"/>
      <c r="N17" s="84"/>
      <c r="O17" s="84"/>
      <c r="P17" s="84"/>
      <c r="Q17" s="84"/>
      <c r="R17" s="84"/>
    </row>
    <row r="18" spans="1:18" ht="17.25" customHeight="1" thickBot="1">
      <c r="A18" s="84"/>
      <c r="B18" s="111"/>
      <c r="C18" s="112"/>
      <c r="D18" s="113"/>
      <c r="E18" s="114"/>
      <c r="F18" s="115"/>
      <c r="G18" s="116"/>
      <c r="H18" s="114"/>
      <c r="I18" s="115"/>
      <c r="J18" s="116"/>
      <c r="K18" s="114"/>
      <c r="L18" s="115"/>
      <c r="M18" s="116"/>
      <c r="N18" s="85"/>
      <c r="O18" s="85"/>
      <c r="P18" s="85"/>
      <c r="Q18" s="85"/>
      <c r="R18" s="84"/>
    </row>
    <row r="19" spans="1:18" ht="16.5" thickBot="1">
      <c r="A19" s="3"/>
      <c r="B19" s="159" t="s">
        <v>47</v>
      </c>
      <c r="C19" s="160"/>
      <c r="D19" s="72">
        <f>SUM(D9:D18)</f>
        <v>3587300.14</v>
      </c>
      <c r="E19" s="159" t="s">
        <v>50</v>
      </c>
      <c r="F19" s="160"/>
      <c r="G19" s="72">
        <f>SUM(G9:G18)</f>
        <v>368118.62</v>
      </c>
      <c r="H19" s="159" t="s">
        <v>51</v>
      </c>
      <c r="I19" s="160"/>
      <c r="J19" s="72">
        <f>SUM(J9:J18)</f>
        <v>255316.49</v>
      </c>
      <c r="K19" s="159" t="s">
        <v>52</v>
      </c>
      <c r="L19" s="160"/>
      <c r="M19" s="72">
        <f>SUM(M9:M18)</f>
        <v>222035.46999999997</v>
      </c>
      <c r="N19" s="85"/>
      <c r="O19" s="85"/>
      <c r="P19" s="85"/>
      <c r="Q19" s="85"/>
      <c r="R19" s="84"/>
    </row>
    <row r="20" spans="1:18" ht="15.75" customHeight="1">
      <c r="A20" s="3"/>
      <c r="B20" s="161" t="s">
        <v>58</v>
      </c>
      <c r="C20" s="162"/>
      <c r="D20" s="50">
        <f>ROUND(D19,0)</f>
        <v>3587300</v>
      </c>
      <c r="E20" s="161" t="s">
        <v>63</v>
      </c>
      <c r="F20" s="162"/>
      <c r="G20" s="50">
        <f>ROUND(D19+G19,0)</f>
        <v>3955419</v>
      </c>
      <c r="H20" s="161" t="s">
        <v>64</v>
      </c>
      <c r="I20" s="162"/>
      <c r="J20" s="50">
        <f>ROUND(D19+G19+J19,0)</f>
        <v>4210735</v>
      </c>
      <c r="K20" s="161" t="s">
        <v>35</v>
      </c>
      <c r="L20" s="162"/>
      <c r="M20" s="50">
        <f>ROUND(D19+G19+J19+M19,0)</f>
        <v>4432771</v>
      </c>
      <c r="N20" s="85"/>
      <c r="O20" s="163" t="s">
        <v>12</v>
      </c>
      <c r="P20" s="164"/>
      <c r="Q20" s="165"/>
      <c r="R20" s="84"/>
    </row>
    <row r="21" spans="2:17" s="84" customFormat="1" ht="15.75" customHeight="1">
      <c r="B21" s="169" t="s">
        <v>65</v>
      </c>
      <c r="C21" s="162"/>
      <c r="D21" s="49">
        <f>IF(IF(D20&gt;300000,(D20-300000)*0.01,0)&gt;(275560-D24),(275560-D24),IF(D20&gt;300000,(D20-300000)*0.01,0))</f>
        <v>32873</v>
      </c>
      <c r="E21" s="169" t="s">
        <v>66</v>
      </c>
      <c r="F21" s="162"/>
      <c r="G21" s="49">
        <f>IF(IF(G20&gt;300000,(G20-300000)*0.01,0)&gt;(275560-G24),(275560-G24),IF(G20&gt;300000,(G20-300000)*0.01,0))</f>
        <v>36554.19</v>
      </c>
      <c r="H21" s="169" t="s">
        <v>67</v>
      </c>
      <c r="I21" s="162"/>
      <c r="J21" s="49">
        <f>IF(IF(J20&gt;300000,(J20-300000)*0.01,0)&gt;(275560-J24),(275560-J24),IF(J20&gt;300000,(J20-300000)*0.01,0))</f>
        <v>39107.35</v>
      </c>
      <c r="K21" s="169" t="s">
        <v>36</v>
      </c>
      <c r="L21" s="162"/>
      <c r="M21" s="49">
        <f>IF(IF(M20&gt;300000,(M20-300000)*0.01,0)&gt;(275560-M24),(275560-M24),IF(M20&gt;300000,(M20-300000)*0.01,0))</f>
        <v>41327.71</v>
      </c>
      <c r="N21" s="85"/>
      <c r="O21" s="166"/>
      <c r="P21" s="167"/>
      <c r="Q21" s="168"/>
    </row>
    <row r="22" spans="1:18" ht="15.75" customHeight="1" thickBot="1">
      <c r="A22" s="84"/>
      <c r="B22" s="157" t="s">
        <v>107</v>
      </c>
      <c r="C22" s="158"/>
      <c r="D22" s="53">
        <v>0</v>
      </c>
      <c r="E22" s="157" t="s">
        <v>107</v>
      </c>
      <c r="F22" s="158"/>
      <c r="G22" s="53">
        <v>0</v>
      </c>
      <c r="H22" s="157" t="s">
        <v>107</v>
      </c>
      <c r="I22" s="158"/>
      <c r="J22" s="53">
        <v>0</v>
      </c>
      <c r="K22" s="157" t="s">
        <v>107</v>
      </c>
      <c r="L22" s="158"/>
      <c r="M22" s="53">
        <v>0</v>
      </c>
      <c r="N22" s="85"/>
      <c r="O22" s="117"/>
      <c r="P22" s="118"/>
      <c r="Q22" s="119"/>
      <c r="R22" s="84"/>
    </row>
    <row r="23" spans="1:18" ht="12.75" customHeight="1" thickTop="1">
      <c r="A23" s="3"/>
      <c r="B23" s="172" t="s">
        <v>7</v>
      </c>
      <c r="C23" s="173"/>
      <c r="D23" s="174"/>
      <c r="E23" s="172" t="s">
        <v>7</v>
      </c>
      <c r="F23" s="173"/>
      <c r="G23" s="174"/>
      <c r="H23" s="172" t="s">
        <v>7</v>
      </c>
      <c r="I23" s="173"/>
      <c r="J23" s="174"/>
      <c r="K23" s="172" t="s">
        <v>7</v>
      </c>
      <c r="L23" s="173"/>
      <c r="M23" s="174"/>
      <c r="N23" s="85"/>
      <c r="O23" s="120"/>
      <c r="P23" s="121"/>
      <c r="Q23" s="122"/>
      <c r="R23" s="84"/>
    </row>
    <row r="24" spans="1:18" ht="15" customHeight="1">
      <c r="A24" s="3"/>
      <c r="B24" s="192" t="s">
        <v>117</v>
      </c>
      <c r="C24" s="193"/>
      <c r="D24" s="127">
        <v>49500</v>
      </c>
      <c r="E24" s="161" t="s">
        <v>26</v>
      </c>
      <c r="F24" s="162"/>
      <c r="G24" s="51">
        <v>0</v>
      </c>
      <c r="H24" s="161" t="s">
        <v>29</v>
      </c>
      <c r="I24" s="162"/>
      <c r="J24" s="51">
        <v>0</v>
      </c>
      <c r="K24" s="161" t="s">
        <v>32</v>
      </c>
      <c r="L24" s="162"/>
      <c r="M24" s="51">
        <v>0</v>
      </c>
      <c r="N24" s="85"/>
      <c r="O24" s="161" t="s">
        <v>13</v>
      </c>
      <c r="P24" s="170"/>
      <c r="Q24" s="22">
        <f>M24+J24+G24+D24</f>
        <v>49500</v>
      </c>
      <c r="R24" s="84"/>
    </row>
    <row r="25" spans="1:18" ht="15" customHeight="1">
      <c r="A25" s="3"/>
      <c r="B25" s="192"/>
      <c r="C25" s="193"/>
      <c r="D25" s="52"/>
      <c r="E25" s="161"/>
      <c r="F25" s="171"/>
      <c r="G25" s="52"/>
      <c r="H25" s="161"/>
      <c r="I25" s="171"/>
      <c r="J25" s="52"/>
      <c r="K25" s="161"/>
      <c r="L25" s="171"/>
      <c r="M25" s="52"/>
      <c r="N25" s="85"/>
      <c r="O25" s="161"/>
      <c r="P25" s="170"/>
      <c r="Q25" s="22"/>
      <c r="R25" s="84"/>
    </row>
    <row r="26" spans="1:18" ht="15" customHeight="1">
      <c r="A26" s="3"/>
      <c r="B26" s="169" t="s">
        <v>109</v>
      </c>
      <c r="C26" s="171"/>
      <c r="D26" s="52">
        <v>0</v>
      </c>
      <c r="E26" s="169" t="s">
        <v>110</v>
      </c>
      <c r="F26" s="171"/>
      <c r="G26" s="52">
        <v>0</v>
      </c>
      <c r="H26" s="169" t="s">
        <v>111</v>
      </c>
      <c r="I26" s="171"/>
      <c r="J26" s="52">
        <v>0</v>
      </c>
      <c r="K26" s="169" t="s">
        <v>112</v>
      </c>
      <c r="L26" s="171"/>
      <c r="M26" s="52">
        <v>0</v>
      </c>
      <c r="N26" s="85"/>
      <c r="O26" s="161" t="s">
        <v>121</v>
      </c>
      <c r="P26" s="170"/>
      <c r="Q26" s="22">
        <f>M26+J26+G26+D26</f>
        <v>0</v>
      </c>
      <c r="R26" s="123"/>
    </row>
    <row r="27" spans="1:18" ht="16.5" thickBot="1">
      <c r="A27" s="84"/>
      <c r="B27" s="175" t="s">
        <v>6</v>
      </c>
      <c r="C27" s="176"/>
      <c r="D27" s="53">
        <v>0</v>
      </c>
      <c r="E27" s="175" t="s">
        <v>28</v>
      </c>
      <c r="F27" s="176"/>
      <c r="G27" s="43">
        <v>0</v>
      </c>
      <c r="H27" s="175" t="s">
        <v>31</v>
      </c>
      <c r="I27" s="176"/>
      <c r="J27" s="43">
        <v>0</v>
      </c>
      <c r="K27" s="175" t="s">
        <v>34</v>
      </c>
      <c r="L27" s="176"/>
      <c r="M27" s="43">
        <v>0</v>
      </c>
      <c r="N27" s="85"/>
      <c r="O27" s="161" t="s">
        <v>16</v>
      </c>
      <c r="P27" s="170"/>
      <c r="Q27" s="22">
        <f>M27+J27+G27+D27</f>
        <v>0</v>
      </c>
      <c r="R27" s="84"/>
    </row>
    <row r="28" spans="1:18" ht="16.5" thickTop="1">
      <c r="A28" s="84"/>
      <c r="B28" s="177" t="s">
        <v>68</v>
      </c>
      <c r="C28" s="178"/>
      <c r="D28" s="87">
        <f>ROUND(D20*D7,0)</f>
        <v>215238</v>
      </c>
      <c r="E28" s="177" t="s">
        <v>69</v>
      </c>
      <c r="F28" s="178"/>
      <c r="G28" s="86">
        <f>ROUND(G20*G7,0)</f>
        <v>237325</v>
      </c>
      <c r="H28" s="177" t="s">
        <v>70</v>
      </c>
      <c r="I28" s="178"/>
      <c r="J28" s="86">
        <f>ROUND(J20*J7,0)</f>
        <v>252644</v>
      </c>
      <c r="K28" s="177" t="s">
        <v>37</v>
      </c>
      <c r="L28" s="178"/>
      <c r="M28" s="44">
        <f>ROUND(M20*M7,0)</f>
        <v>265966</v>
      </c>
      <c r="N28" s="85"/>
      <c r="O28" s="128" t="s">
        <v>120</v>
      </c>
      <c r="P28" s="129"/>
      <c r="Q28" s="130">
        <f>M21-M26-J26-G26-D26</f>
        <v>41327.71</v>
      </c>
      <c r="R28" s="84"/>
    </row>
    <row r="29" spans="2:17" s="81" customFormat="1" ht="15.75">
      <c r="B29" s="179" t="s">
        <v>71</v>
      </c>
      <c r="C29" s="180"/>
      <c r="D29" s="87">
        <f>IF(ROUND(D20*D7*G4,0)&lt;=ROUND(D24+D26+D27+D22,0),ROUND(D20*D7*G4,0),ROUND(D24+D26+D27+D22,0))</f>
        <v>49500</v>
      </c>
      <c r="E29" s="179" t="s">
        <v>72</v>
      </c>
      <c r="F29" s="180"/>
      <c r="G29" s="86">
        <f>IF(ROUND(G20*G7*G4,0)&lt;=ROUND(G24+D26+G26+G27+D24+D27+G22+D22,0),ROUND(G20*G7*G4,0),ROUND(G24+D26+G26+G27+D24+D27+G22+D22,0))</f>
        <v>49500</v>
      </c>
      <c r="H29" s="179" t="s">
        <v>73</v>
      </c>
      <c r="I29" s="180"/>
      <c r="J29" s="86">
        <f>IF(ROUND(J20*J7*G4,0)&lt;=ROUND(J24+D26+G26+J26+J27+G24+G27+D24+D27+J22+G22+D22,0),ROUND(J20*J7*G4,0),ROUND(J24+D26+G26+J26+J27+G24+G27+D24+D27+J22+G22+D22,0))</f>
        <v>49500</v>
      </c>
      <c r="K29" s="179" t="s">
        <v>38</v>
      </c>
      <c r="L29" s="180"/>
      <c r="M29" s="44">
        <f>IF(ROUND(M20*M7*G4,0)&lt;=ROUND(M24+D26+G26+J26+M26+M27+J24+J27+G24+G27+D24+D27+M22+J22+G22+D22,0),ROUND(M20*M7*G4,0),ROUND(M24+D26+G26+J26+M26+M27+J24+J27+G24+G27+D24+D27+M22+J22+G22+D22,0))</f>
        <v>49500</v>
      </c>
      <c r="N29" s="82"/>
      <c r="O29" s="128"/>
      <c r="P29" s="129"/>
      <c r="Q29" s="131"/>
    </row>
    <row r="30" spans="1:18" ht="16.5" thickBot="1">
      <c r="A30" s="84"/>
      <c r="B30" s="181" t="s">
        <v>18</v>
      </c>
      <c r="C30" s="182"/>
      <c r="D30" s="88">
        <f>ROUND(D28-D29,0)</f>
        <v>165738</v>
      </c>
      <c r="E30" s="181" t="s">
        <v>23</v>
      </c>
      <c r="F30" s="182"/>
      <c r="G30" s="89">
        <f>IF(ROUND(G28-G29,0)-D30&lt;=0,0,ROUND(G28-G29,0)-D30)</f>
        <v>22087</v>
      </c>
      <c r="H30" s="181" t="s">
        <v>24</v>
      </c>
      <c r="I30" s="182"/>
      <c r="J30" s="89">
        <f>IF(ROUND(J28-J29,0)-G30-D30&lt;=0,0,ROUND(J28-J29,0)-G30-D30)</f>
        <v>15319</v>
      </c>
      <c r="K30" s="181" t="s">
        <v>25</v>
      </c>
      <c r="L30" s="182"/>
      <c r="M30" s="45">
        <f>IF(ROUND(M28-M29,0)-J30-G30-D30&lt;=0,0,ROUND(M28-M29,0)-J30-G30-D30)</f>
        <v>13322</v>
      </c>
      <c r="N30" s="85"/>
      <c r="O30" s="181" t="s">
        <v>17</v>
      </c>
      <c r="P30" s="183"/>
      <c r="Q30" s="23">
        <f>M30+J30+G30+D30</f>
        <v>216466</v>
      </c>
      <c r="R30" s="84"/>
    </row>
    <row r="31" spans="1:18" ht="15">
      <c r="A31" s="84"/>
      <c r="B31" s="184"/>
      <c r="C31" s="184"/>
      <c r="D31" s="1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ht="15.75" thickBo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8" ht="18" customHeight="1">
      <c r="A33" s="84"/>
      <c r="B33" s="196" t="s">
        <v>40</v>
      </c>
      <c r="C33" s="197"/>
      <c r="D33" s="197"/>
      <c r="E33" s="197"/>
      <c r="F33" s="197"/>
      <c r="G33" s="197"/>
      <c r="H33" s="197"/>
      <c r="I33" s="197"/>
      <c r="J33" s="198"/>
      <c r="K33" s="84"/>
      <c r="L33" s="84"/>
      <c r="M33" s="84"/>
      <c r="N33" s="84"/>
      <c r="O33" s="84"/>
      <c r="P33" s="84"/>
      <c r="Q33" s="84"/>
      <c r="R33" s="84"/>
    </row>
    <row r="34" spans="1:18" ht="14.25" customHeight="1">
      <c r="A34" s="84"/>
      <c r="B34" s="199"/>
      <c r="C34" s="200"/>
      <c r="D34" s="200"/>
      <c r="E34" s="200"/>
      <c r="F34" s="200"/>
      <c r="G34" s="200"/>
      <c r="H34" s="200"/>
      <c r="I34" s="200"/>
      <c r="J34" s="201"/>
      <c r="K34" s="84"/>
      <c r="L34" s="84"/>
      <c r="M34" s="84"/>
      <c r="N34" s="84"/>
      <c r="O34" s="84"/>
      <c r="P34" s="84"/>
      <c r="Q34" s="84"/>
      <c r="R34" s="84"/>
    </row>
    <row r="35" spans="1:18" ht="7.5" customHeight="1">
      <c r="A35" s="84"/>
      <c r="B35" s="124"/>
      <c r="C35" s="125"/>
      <c r="D35" s="125"/>
      <c r="E35" s="125"/>
      <c r="F35" s="125"/>
      <c r="G35" s="125"/>
      <c r="H35" s="125"/>
      <c r="I35" s="125"/>
      <c r="J35" s="126"/>
      <c r="K35" s="84"/>
      <c r="L35" s="84"/>
      <c r="M35" s="84"/>
      <c r="N35" s="84"/>
      <c r="O35" s="84"/>
      <c r="P35" s="84"/>
      <c r="Q35" s="84"/>
      <c r="R35" s="84"/>
    </row>
    <row r="36" spans="1:18" ht="15.75">
      <c r="A36" s="84"/>
      <c r="B36" s="185" t="s">
        <v>74</v>
      </c>
      <c r="C36" s="186"/>
      <c r="D36" s="56">
        <f>D20</f>
        <v>3587300</v>
      </c>
      <c r="E36" s="186" t="s">
        <v>75</v>
      </c>
      <c r="F36" s="186"/>
      <c r="G36" s="56">
        <f>D29</f>
        <v>49500</v>
      </c>
      <c r="H36" s="186" t="s">
        <v>76</v>
      </c>
      <c r="I36" s="186"/>
      <c r="J36" s="32">
        <f>D7</f>
        <v>0.06</v>
      </c>
      <c r="K36" s="84"/>
      <c r="L36" s="84"/>
      <c r="M36" s="84"/>
      <c r="N36" s="84"/>
      <c r="O36" s="84"/>
      <c r="P36" s="84"/>
      <c r="Q36" s="84"/>
      <c r="R36" s="84"/>
    </row>
    <row r="37" spans="1:18" ht="15.75">
      <c r="A37" s="84"/>
      <c r="B37" s="185" t="s">
        <v>114</v>
      </c>
      <c r="C37" s="186"/>
      <c r="D37" s="56">
        <f>G20</f>
        <v>3955419</v>
      </c>
      <c r="E37" s="186" t="s">
        <v>19</v>
      </c>
      <c r="F37" s="186"/>
      <c r="G37" s="56">
        <f>G29</f>
        <v>49500</v>
      </c>
      <c r="H37" s="186" t="s">
        <v>20</v>
      </c>
      <c r="I37" s="186"/>
      <c r="J37" s="32">
        <f>G7</f>
        <v>0.06</v>
      </c>
      <c r="K37" s="84"/>
      <c r="L37" s="84"/>
      <c r="M37" s="84"/>
      <c r="N37" s="84"/>
      <c r="O37" s="84"/>
      <c r="P37" s="84"/>
      <c r="Q37" s="84"/>
      <c r="R37" s="84"/>
    </row>
    <row r="38" spans="1:18" ht="15.75">
      <c r="A38" s="84"/>
      <c r="B38" s="185" t="s">
        <v>115</v>
      </c>
      <c r="C38" s="186"/>
      <c r="D38" s="56">
        <f>J20</f>
        <v>4210735</v>
      </c>
      <c r="E38" s="186" t="s">
        <v>77</v>
      </c>
      <c r="F38" s="186"/>
      <c r="G38" s="56">
        <f>J29</f>
        <v>49500</v>
      </c>
      <c r="H38" s="186" t="s">
        <v>78</v>
      </c>
      <c r="I38" s="186"/>
      <c r="J38" s="32">
        <f>J7</f>
        <v>0.06</v>
      </c>
      <c r="K38" s="84"/>
      <c r="L38" s="84"/>
      <c r="M38" s="84"/>
      <c r="N38" s="84"/>
      <c r="O38" s="84"/>
      <c r="P38" s="84"/>
      <c r="Q38" s="84"/>
      <c r="R38" s="84"/>
    </row>
    <row r="39" spans="1:18" ht="16.5" thickBot="1">
      <c r="A39" s="84"/>
      <c r="B39" s="194" t="s">
        <v>116</v>
      </c>
      <c r="C39" s="195"/>
      <c r="D39" s="57">
        <f>M20</f>
        <v>4432771</v>
      </c>
      <c r="E39" s="195" t="s">
        <v>53</v>
      </c>
      <c r="F39" s="195"/>
      <c r="G39" s="57">
        <f>M29</f>
        <v>49500</v>
      </c>
      <c r="H39" s="195" t="s">
        <v>54</v>
      </c>
      <c r="I39" s="195"/>
      <c r="J39" s="33">
        <f>M7</f>
        <v>0.06</v>
      </c>
      <c r="K39" s="84"/>
      <c r="L39" s="84"/>
      <c r="M39" s="84"/>
      <c r="N39" s="84"/>
      <c r="O39" s="84"/>
      <c r="P39" s="84"/>
      <c r="Q39" s="84"/>
      <c r="R39" s="84"/>
    </row>
    <row r="40" spans="1:18" ht="1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</row>
    <row r="41" spans="1:18" ht="15.75" thickBo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</row>
    <row r="42" spans="1:18" ht="21.75" thickBot="1">
      <c r="A42" s="84"/>
      <c r="B42" s="187" t="s">
        <v>39</v>
      </c>
      <c r="C42" s="188"/>
      <c r="D42" s="188"/>
      <c r="E42" s="188"/>
      <c r="F42" s="189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</row>
  </sheetData>
  <sheetProtection/>
  <mergeCells count="87">
    <mergeCell ref="B42:F42"/>
    <mergeCell ref="B2:L2"/>
    <mergeCell ref="B24:C25"/>
    <mergeCell ref="B38:C38"/>
    <mergeCell ref="E38:F38"/>
    <mergeCell ref="H38:I38"/>
    <mergeCell ref="B39:C39"/>
    <mergeCell ref="E39:F39"/>
    <mergeCell ref="H39:I39"/>
    <mergeCell ref="B33:J34"/>
    <mergeCell ref="B36:C36"/>
    <mergeCell ref="E36:F36"/>
    <mergeCell ref="H36:I36"/>
    <mergeCell ref="B37:C37"/>
    <mergeCell ref="E37:F37"/>
    <mergeCell ref="H37:I37"/>
    <mergeCell ref="B30:C30"/>
    <mergeCell ref="E30:F30"/>
    <mergeCell ref="H30:I30"/>
    <mergeCell ref="K30:L30"/>
    <mergeCell ref="O30:P30"/>
    <mergeCell ref="B31:D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O26:P26"/>
    <mergeCell ref="B27:C27"/>
    <mergeCell ref="E27:F27"/>
    <mergeCell ref="H27:I27"/>
    <mergeCell ref="K27:L27"/>
    <mergeCell ref="O27:P27"/>
    <mergeCell ref="O24:P24"/>
    <mergeCell ref="E25:F25"/>
    <mergeCell ref="H25:I25"/>
    <mergeCell ref="K25:L25"/>
    <mergeCell ref="O25:P25"/>
    <mergeCell ref="B23:D23"/>
    <mergeCell ref="E23:G23"/>
    <mergeCell ref="H23:J23"/>
    <mergeCell ref="K23:M23"/>
    <mergeCell ref="E24:F24"/>
    <mergeCell ref="H24:I24"/>
    <mergeCell ref="K24:L24"/>
    <mergeCell ref="O20:Q21"/>
    <mergeCell ref="B21:C21"/>
    <mergeCell ref="E21:F21"/>
    <mergeCell ref="H21:I21"/>
    <mergeCell ref="K21:L21"/>
    <mergeCell ref="B22:C22"/>
    <mergeCell ref="E22:F22"/>
    <mergeCell ref="H22:I22"/>
    <mergeCell ref="K22:L22"/>
    <mergeCell ref="B19:C19"/>
    <mergeCell ref="E19:F19"/>
    <mergeCell ref="H19:I19"/>
    <mergeCell ref="K19:L19"/>
    <mergeCell ref="B20:C20"/>
    <mergeCell ref="E20:F20"/>
    <mergeCell ref="H20:I20"/>
    <mergeCell ref="K20:L20"/>
    <mergeCell ref="B5:C5"/>
    <mergeCell ref="E5:F5"/>
    <mergeCell ref="H5:I5"/>
    <mergeCell ref="K5:L5"/>
    <mergeCell ref="B6:C7"/>
    <mergeCell ref="E6:F7"/>
    <mergeCell ref="H6:I7"/>
    <mergeCell ref="K6:L7"/>
    <mergeCell ref="O28:P29"/>
    <mergeCell ref="Q28:Q29"/>
    <mergeCell ref="B1:D1"/>
    <mergeCell ref="E1:G1"/>
    <mergeCell ref="H1:L1"/>
    <mergeCell ref="B3:F4"/>
    <mergeCell ref="G3:H3"/>
    <mergeCell ref="I3:J3"/>
    <mergeCell ref="G4:H4"/>
    <mergeCell ref="I4:J4"/>
  </mergeCells>
  <hyperlinks>
    <hyperlink ref="B33:I34" r:id="rId1" display="Данные для формирования декларации УСН (бесплатно) в Excel на сайте http://ipipip.ru/usn/"/>
    <hyperlink ref="B42:F42" r:id="rId2" display="Смотрите также: образы КУДИР https://ipipip.ru/usn/kudir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.57421875" style="0" customWidth="1"/>
    <col min="2" max="2" width="11.140625" style="0" customWidth="1"/>
    <col min="3" max="3" width="21.8515625" style="0" customWidth="1"/>
    <col min="4" max="4" width="17.421875" style="0" customWidth="1"/>
    <col min="5" max="5" width="11.140625" style="0" customWidth="1"/>
    <col min="6" max="6" width="21.8515625" style="0" customWidth="1"/>
    <col min="7" max="7" width="17.421875" style="0" customWidth="1"/>
    <col min="8" max="8" width="11.140625" style="0" customWidth="1"/>
    <col min="9" max="9" width="22.421875" style="0" customWidth="1"/>
    <col min="10" max="10" width="17.421875" style="0" customWidth="1"/>
    <col min="11" max="11" width="11.140625" style="0" customWidth="1"/>
    <col min="12" max="12" width="21.8515625" style="0" customWidth="1"/>
    <col min="13" max="13" width="17.421875" style="0" customWidth="1"/>
    <col min="14" max="14" width="3.8515625" style="0" customWidth="1"/>
    <col min="15" max="15" width="11.140625" style="0" customWidth="1"/>
    <col min="16" max="16" width="21.8515625" style="0" customWidth="1"/>
    <col min="17" max="17" width="16.421875" style="0" customWidth="1"/>
  </cols>
  <sheetData>
    <row r="1" spans="2:12" ht="15.75">
      <c r="B1" s="202" t="s">
        <v>21</v>
      </c>
      <c r="C1" s="202"/>
      <c r="D1" s="202"/>
      <c r="E1" s="133" t="s">
        <v>22</v>
      </c>
      <c r="F1" s="133"/>
      <c r="G1" s="134"/>
      <c r="H1" s="203" t="s">
        <v>108</v>
      </c>
      <c r="I1" s="204"/>
      <c r="J1" s="204"/>
      <c r="K1" s="204"/>
      <c r="L1" s="204"/>
    </row>
    <row r="2" ht="6" customHeight="1" thickBot="1"/>
    <row r="3" spans="1:13" ht="24" customHeight="1">
      <c r="A3" s="4"/>
      <c r="B3" s="205" t="s">
        <v>106</v>
      </c>
      <c r="C3" s="206"/>
      <c r="D3" s="206"/>
      <c r="E3" s="206"/>
      <c r="F3" s="207"/>
      <c r="G3" s="211" t="s">
        <v>10</v>
      </c>
      <c r="H3" s="212"/>
      <c r="I3" s="213" t="s">
        <v>48</v>
      </c>
      <c r="J3" s="214"/>
      <c r="K3" s="6"/>
      <c r="L3" s="6"/>
      <c r="M3" s="7"/>
    </row>
    <row r="4" spans="1:13" ht="24" customHeight="1">
      <c r="A4" s="4"/>
      <c r="B4" s="208"/>
      <c r="C4" s="209"/>
      <c r="D4" s="209"/>
      <c r="E4" s="209"/>
      <c r="F4" s="210"/>
      <c r="G4" s="215">
        <v>1</v>
      </c>
      <c r="H4" s="216"/>
      <c r="I4" s="217" t="s">
        <v>49</v>
      </c>
      <c r="J4" s="218"/>
      <c r="K4" s="10"/>
      <c r="L4" s="10"/>
      <c r="M4" s="11"/>
    </row>
    <row r="5" spans="2:13" ht="15.75" thickBot="1">
      <c r="B5" s="219"/>
      <c r="C5" s="220"/>
      <c r="D5" s="80"/>
      <c r="E5" s="220"/>
      <c r="F5" s="220"/>
      <c r="G5" s="80"/>
      <c r="H5" s="220"/>
      <c r="I5" s="220"/>
      <c r="J5" s="80"/>
      <c r="K5" s="220"/>
      <c r="L5" s="220"/>
      <c r="M5" s="9"/>
    </row>
    <row r="6" spans="2:13" s="14" customFormat="1" ht="18.75" customHeight="1">
      <c r="B6" s="221" t="s">
        <v>60</v>
      </c>
      <c r="C6" s="222"/>
      <c r="D6" s="90" t="s">
        <v>11</v>
      </c>
      <c r="E6" s="221" t="s">
        <v>61</v>
      </c>
      <c r="F6" s="222"/>
      <c r="G6" s="90" t="s">
        <v>11</v>
      </c>
      <c r="H6" s="221" t="s">
        <v>62</v>
      </c>
      <c r="I6" s="222"/>
      <c r="J6" s="90" t="s">
        <v>11</v>
      </c>
      <c r="K6" s="221" t="s">
        <v>9</v>
      </c>
      <c r="L6" s="222"/>
      <c r="M6" s="90" t="s">
        <v>11</v>
      </c>
    </row>
    <row r="7" spans="2:13" ht="18.75" customHeight="1" thickBot="1">
      <c r="B7" s="223"/>
      <c r="C7" s="224"/>
      <c r="D7" s="21">
        <v>0.06</v>
      </c>
      <c r="E7" s="223"/>
      <c r="F7" s="224"/>
      <c r="G7" s="71">
        <v>0.06</v>
      </c>
      <c r="H7" s="223"/>
      <c r="I7" s="224"/>
      <c r="J7" s="26">
        <v>0.06</v>
      </c>
      <c r="K7" s="223"/>
      <c r="L7" s="224"/>
      <c r="M7" s="21">
        <v>0.06</v>
      </c>
    </row>
    <row r="8" spans="2:13" s="29" customFormat="1" ht="18.75" customHeight="1">
      <c r="B8" s="27" t="s">
        <v>0</v>
      </c>
      <c r="C8" s="25" t="s">
        <v>1</v>
      </c>
      <c r="D8" s="24" t="s">
        <v>41</v>
      </c>
      <c r="E8" s="27" t="s">
        <v>0</v>
      </c>
      <c r="F8" s="25" t="s">
        <v>1</v>
      </c>
      <c r="G8" s="24" t="s">
        <v>41</v>
      </c>
      <c r="H8" s="27" t="s">
        <v>0</v>
      </c>
      <c r="I8" s="25" t="s">
        <v>1</v>
      </c>
      <c r="J8" s="24" t="s">
        <v>41</v>
      </c>
      <c r="K8" s="27" t="s">
        <v>0</v>
      </c>
      <c r="L8" s="25" t="s">
        <v>1</v>
      </c>
      <c r="M8" s="24" t="s">
        <v>41</v>
      </c>
    </row>
    <row r="9" spans="2:13" ht="17.25" customHeight="1">
      <c r="B9" s="16">
        <v>44938</v>
      </c>
      <c r="C9" s="12" t="s">
        <v>8</v>
      </c>
      <c r="D9" s="48">
        <v>110187.93</v>
      </c>
      <c r="E9" s="16">
        <v>45022</v>
      </c>
      <c r="F9" s="12" t="s">
        <v>8</v>
      </c>
      <c r="G9" s="46">
        <v>41939.34</v>
      </c>
      <c r="H9" s="16">
        <v>45114</v>
      </c>
      <c r="I9" s="12" t="s">
        <v>8</v>
      </c>
      <c r="J9" s="46">
        <v>149805.58</v>
      </c>
      <c r="K9" s="16">
        <v>45215</v>
      </c>
      <c r="L9" s="12" t="s">
        <v>8</v>
      </c>
      <c r="M9" s="46">
        <v>70076.16</v>
      </c>
    </row>
    <row r="10" spans="2:13" ht="17.25" customHeight="1">
      <c r="B10" s="16">
        <v>44950</v>
      </c>
      <c r="C10" s="12" t="s">
        <v>2</v>
      </c>
      <c r="D10" s="48">
        <v>10500</v>
      </c>
      <c r="E10" s="16">
        <v>45051</v>
      </c>
      <c r="F10" s="12" t="s">
        <v>2</v>
      </c>
      <c r="G10" s="46">
        <v>70179.28</v>
      </c>
      <c r="H10" s="16">
        <v>45150</v>
      </c>
      <c r="I10" s="12" t="s">
        <v>2</v>
      </c>
      <c r="J10" s="46">
        <v>53448.65</v>
      </c>
      <c r="K10" s="16">
        <v>45277</v>
      </c>
      <c r="L10" s="12" t="s">
        <v>2</v>
      </c>
      <c r="M10" s="46">
        <v>66393.02</v>
      </c>
    </row>
    <row r="11" spans="2:13" ht="17.25" customHeight="1">
      <c r="B11" s="16">
        <v>45010</v>
      </c>
      <c r="C11" s="12" t="s">
        <v>2</v>
      </c>
      <c r="D11" s="48">
        <v>133279.21</v>
      </c>
      <c r="E11" s="16">
        <v>45102</v>
      </c>
      <c r="F11" s="12" t="s">
        <v>2</v>
      </c>
      <c r="G11" s="46">
        <v>256000</v>
      </c>
      <c r="H11" s="16">
        <v>45184</v>
      </c>
      <c r="I11" s="12" t="s">
        <v>2</v>
      </c>
      <c r="J11" s="46">
        <v>52062.26</v>
      </c>
      <c r="K11" s="16">
        <v>45279</v>
      </c>
      <c r="L11" s="12" t="s">
        <v>2</v>
      </c>
      <c r="M11" s="46">
        <v>85566.29</v>
      </c>
    </row>
    <row r="12" spans="2:13" ht="17.25" customHeight="1">
      <c r="B12" s="16"/>
      <c r="C12" s="12"/>
      <c r="D12" s="48"/>
      <c r="E12" s="16"/>
      <c r="F12" s="12"/>
      <c r="G12" s="46"/>
      <c r="H12" s="16"/>
      <c r="I12" s="12"/>
      <c r="J12" s="46"/>
      <c r="K12" s="16"/>
      <c r="L12" s="12"/>
      <c r="M12" s="46"/>
    </row>
    <row r="13" spans="2:13" ht="17.25" customHeight="1">
      <c r="B13" s="16"/>
      <c r="C13" s="12"/>
      <c r="D13" s="48"/>
      <c r="E13" s="16"/>
      <c r="F13" s="12"/>
      <c r="G13" s="46"/>
      <c r="H13" s="16"/>
      <c r="I13" s="12"/>
      <c r="J13" s="46"/>
      <c r="K13" s="16"/>
      <c r="L13" s="12"/>
      <c r="M13" s="46"/>
    </row>
    <row r="14" spans="2:13" ht="17.25" customHeight="1">
      <c r="B14" s="16"/>
      <c r="C14" s="12"/>
      <c r="D14" s="48"/>
      <c r="E14" s="16"/>
      <c r="F14" s="12"/>
      <c r="G14" s="46"/>
      <c r="H14" s="16"/>
      <c r="I14" s="12"/>
      <c r="J14" s="46"/>
      <c r="K14" s="16"/>
      <c r="L14" s="12"/>
      <c r="M14" s="46"/>
    </row>
    <row r="15" spans="2:13" ht="17.25" customHeight="1">
      <c r="B15" s="16"/>
      <c r="C15" s="12"/>
      <c r="D15" s="48"/>
      <c r="E15" s="16"/>
      <c r="F15" s="12"/>
      <c r="G15" s="46"/>
      <c r="H15" s="16"/>
      <c r="I15" s="12"/>
      <c r="J15" s="46"/>
      <c r="K15" s="16"/>
      <c r="L15" s="12"/>
      <c r="M15" s="46"/>
    </row>
    <row r="16" spans="2:13" ht="17.25" customHeight="1">
      <c r="B16" s="16"/>
      <c r="C16" s="12"/>
      <c r="D16" s="48"/>
      <c r="E16" s="16"/>
      <c r="F16" s="12"/>
      <c r="G16" s="46"/>
      <c r="H16" s="16"/>
      <c r="I16" s="12"/>
      <c r="J16" s="46"/>
      <c r="K16" s="16"/>
      <c r="L16" s="12"/>
      <c r="M16" s="46"/>
    </row>
    <row r="17" spans="2:13" ht="17.25" customHeight="1">
      <c r="B17" s="16"/>
      <c r="C17" s="12"/>
      <c r="D17" s="48"/>
      <c r="E17" s="16"/>
      <c r="F17" s="12"/>
      <c r="G17" s="46"/>
      <c r="H17" s="16"/>
      <c r="I17" s="12"/>
      <c r="J17" s="46"/>
      <c r="K17" s="16"/>
      <c r="L17" s="12"/>
      <c r="M17" s="46"/>
    </row>
    <row r="18" spans="2:17" ht="17.25" customHeight="1" thickBot="1">
      <c r="B18" s="73"/>
      <c r="C18" s="74"/>
      <c r="D18" s="75"/>
      <c r="E18" s="18"/>
      <c r="F18" s="19"/>
      <c r="G18" s="47"/>
      <c r="H18" s="18"/>
      <c r="I18" s="19"/>
      <c r="J18" s="47"/>
      <c r="K18" s="18"/>
      <c r="L18" s="19"/>
      <c r="M18" s="47"/>
      <c r="N18" s="1"/>
      <c r="O18" s="1"/>
      <c r="P18" s="1"/>
      <c r="Q18" s="1"/>
    </row>
    <row r="19" spans="1:17" ht="16.5" thickBot="1">
      <c r="A19" s="3"/>
      <c r="B19" s="159" t="s">
        <v>47</v>
      </c>
      <c r="C19" s="160"/>
      <c r="D19" s="72">
        <f>SUM(D9:D18)</f>
        <v>253967.13999999998</v>
      </c>
      <c r="E19" s="159" t="s">
        <v>50</v>
      </c>
      <c r="F19" s="160"/>
      <c r="G19" s="72">
        <f>SUM(G9:G18)</f>
        <v>368118.62</v>
      </c>
      <c r="H19" s="159" t="s">
        <v>51</v>
      </c>
      <c r="I19" s="160"/>
      <c r="J19" s="72">
        <f>SUM(J9:J18)</f>
        <v>255316.49</v>
      </c>
      <c r="K19" s="159" t="s">
        <v>52</v>
      </c>
      <c r="L19" s="160"/>
      <c r="M19" s="72">
        <f>SUM(M9:M18)</f>
        <v>222035.46999999997</v>
      </c>
      <c r="N19" s="1"/>
      <c r="O19" s="1"/>
      <c r="P19" s="1"/>
      <c r="Q19" s="1"/>
    </row>
    <row r="20" spans="1:17" ht="15.75">
      <c r="A20" s="3"/>
      <c r="B20" s="161" t="s">
        <v>58</v>
      </c>
      <c r="C20" s="162"/>
      <c r="D20" s="50">
        <f>ROUND(D19,0)</f>
        <v>253967</v>
      </c>
      <c r="E20" s="161" t="s">
        <v>63</v>
      </c>
      <c r="F20" s="162"/>
      <c r="G20" s="50">
        <f>ROUND(D19+G19,0)</f>
        <v>622086</v>
      </c>
      <c r="H20" s="161" t="s">
        <v>64</v>
      </c>
      <c r="I20" s="162"/>
      <c r="J20" s="50">
        <f>ROUND(D19+G19+J19,0)</f>
        <v>877402</v>
      </c>
      <c r="K20" s="161" t="s">
        <v>35</v>
      </c>
      <c r="L20" s="162"/>
      <c r="M20" s="50">
        <f>ROUND(D19+G19+J19+M19,0)</f>
        <v>1099438</v>
      </c>
      <c r="N20" s="1"/>
      <c r="O20" s="225" t="s">
        <v>12</v>
      </c>
      <c r="P20" s="226"/>
      <c r="Q20" s="227"/>
    </row>
    <row r="21" spans="2:17" s="84" customFormat="1" ht="15.75" customHeight="1">
      <c r="B21" s="169" t="s">
        <v>65</v>
      </c>
      <c r="C21" s="162"/>
      <c r="D21" s="49">
        <f>IF(IF(D20&gt;300000,(D20-300000)*0.01,0)&gt;(275560-D24),(275560-D24),IF(D20&gt;300000,(D20-300000)*0.01,0))</f>
        <v>0</v>
      </c>
      <c r="E21" s="169" t="s">
        <v>66</v>
      </c>
      <c r="F21" s="162"/>
      <c r="G21" s="49">
        <f>IF(IF(G20&gt;300000,(G20-300000)*0.01,0)&gt;(275560-G24),(275560-G24),IF(G20&gt;300000,(G20-300000)*0.01,0))</f>
        <v>3220.86</v>
      </c>
      <c r="H21" s="169" t="s">
        <v>67</v>
      </c>
      <c r="I21" s="162"/>
      <c r="J21" s="49">
        <f>IF(IF(J20&gt;300000,(J20-300000)*0.01,0)&gt;(275560-J24),(275560-J24),IF(J20&gt;300000,(J20-300000)*0.01,0))</f>
        <v>5774.02</v>
      </c>
      <c r="K21" s="169" t="s">
        <v>36</v>
      </c>
      <c r="L21" s="162"/>
      <c r="M21" s="49">
        <f>IF(IF(M20&gt;300000,(M20-300000)*0.01,0)&gt;(275560-M24),(275560-M24),IF(M20&gt;300000,(M20-300000)*0.01,0))</f>
        <v>7994.38</v>
      </c>
      <c r="N21" s="85"/>
      <c r="O21" s="228"/>
      <c r="P21" s="229"/>
      <c r="Q21" s="230"/>
    </row>
    <row r="22" spans="2:17" ht="15.75" customHeight="1" thickBot="1">
      <c r="B22" s="157" t="s">
        <v>107</v>
      </c>
      <c r="C22" s="158"/>
      <c r="D22" s="53">
        <v>0</v>
      </c>
      <c r="E22" s="157" t="s">
        <v>107</v>
      </c>
      <c r="F22" s="158"/>
      <c r="G22" s="53">
        <v>0</v>
      </c>
      <c r="H22" s="157" t="s">
        <v>107</v>
      </c>
      <c r="I22" s="158"/>
      <c r="J22" s="53">
        <v>0</v>
      </c>
      <c r="K22" s="157" t="s">
        <v>107</v>
      </c>
      <c r="L22" s="158"/>
      <c r="M22" s="53">
        <v>0</v>
      </c>
      <c r="N22" s="1"/>
      <c r="O22" s="77"/>
      <c r="P22" s="78"/>
      <c r="Q22" s="79"/>
    </row>
    <row r="23" spans="1:17" ht="12.75" customHeight="1" thickTop="1">
      <c r="A23" s="3"/>
      <c r="B23" s="172" t="s">
        <v>7</v>
      </c>
      <c r="C23" s="173"/>
      <c r="D23" s="174"/>
      <c r="E23" s="172" t="s">
        <v>7</v>
      </c>
      <c r="F23" s="173"/>
      <c r="G23" s="174"/>
      <c r="H23" s="172" t="s">
        <v>7</v>
      </c>
      <c r="I23" s="173"/>
      <c r="J23" s="174"/>
      <c r="K23" s="172" t="s">
        <v>7</v>
      </c>
      <c r="L23" s="173"/>
      <c r="M23" s="174"/>
      <c r="N23" s="1"/>
      <c r="O23" s="30"/>
      <c r="P23" s="31"/>
      <c r="Q23" s="28"/>
    </row>
    <row r="24" spans="1:17" ht="15" customHeight="1">
      <c r="A24" s="3"/>
      <c r="B24" s="161" t="s">
        <v>4</v>
      </c>
      <c r="C24" s="162"/>
      <c r="D24" s="51">
        <v>11460.5</v>
      </c>
      <c r="E24" s="161" t="s">
        <v>26</v>
      </c>
      <c r="F24" s="162"/>
      <c r="G24" s="51">
        <v>11460.5</v>
      </c>
      <c r="H24" s="161" t="s">
        <v>29</v>
      </c>
      <c r="I24" s="162"/>
      <c r="J24" s="51">
        <v>11460.5</v>
      </c>
      <c r="K24" s="161" t="s">
        <v>32</v>
      </c>
      <c r="L24" s="162"/>
      <c r="M24" s="51">
        <v>11460.5</v>
      </c>
      <c r="N24" s="1"/>
      <c r="O24" s="161" t="s">
        <v>13</v>
      </c>
      <c r="P24" s="170"/>
      <c r="Q24" s="22">
        <f>M24+J24+G24+D24</f>
        <v>45842</v>
      </c>
    </row>
    <row r="25" spans="1:17" ht="15" customHeight="1">
      <c r="A25" s="3"/>
      <c r="B25" s="161" t="s">
        <v>5</v>
      </c>
      <c r="C25" s="171"/>
      <c r="D25" s="52">
        <v>0</v>
      </c>
      <c r="E25" s="161" t="s">
        <v>27</v>
      </c>
      <c r="F25" s="171"/>
      <c r="G25" s="52">
        <v>0</v>
      </c>
      <c r="H25" s="161" t="s">
        <v>30</v>
      </c>
      <c r="I25" s="171"/>
      <c r="J25" s="52">
        <v>0</v>
      </c>
      <c r="K25" s="161" t="s">
        <v>33</v>
      </c>
      <c r="L25" s="171"/>
      <c r="M25" s="52">
        <v>0</v>
      </c>
      <c r="N25" s="1"/>
      <c r="O25" s="161" t="s">
        <v>14</v>
      </c>
      <c r="P25" s="170"/>
      <c r="Q25" s="22">
        <f>M25+J25+G25+D25</f>
        <v>0</v>
      </c>
    </row>
    <row r="26" spans="1:17" ht="15" customHeight="1">
      <c r="A26" s="3"/>
      <c r="B26" s="169" t="s">
        <v>109</v>
      </c>
      <c r="C26" s="171"/>
      <c r="D26" s="52">
        <f>D21</f>
        <v>0</v>
      </c>
      <c r="E26" s="169" t="s">
        <v>110</v>
      </c>
      <c r="F26" s="171"/>
      <c r="G26" s="42">
        <f>G21-D21</f>
        <v>3220.86</v>
      </c>
      <c r="H26" s="169" t="s">
        <v>111</v>
      </c>
      <c r="I26" s="171"/>
      <c r="J26" s="42">
        <f>J21-G21</f>
        <v>2553.1600000000003</v>
      </c>
      <c r="K26" s="169" t="s">
        <v>112</v>
      </c>
      <c r="L26" s="171"/>
      <c r="M26" s="42">
        <f>M21-J21</f>
        <v>2220.3599999999997</v>
      </c>
      <c r="N26" s="1"/>
      <c r="O26" s="169" t="s">
        <v>15</v>
      </c>
      <c r="P26" s="170"/>
      <c r="Q26" s="22">
        <f>M26+J26+G26+D26</f>
        <v>7994.380000000001</v>
      </c>
    </row>
    <row r="27" spans="2:17" ht="16.5" thickBot="1">
      <c r="B27" s="175" t="s">
        <v>6</v>
      </c>
      <c r="C27" s="176"/>
      <c r="D27" s="53">
        <v>0</v>
      </c>
      <c r="E27" s="175" t="s">
        <v>28</v>
      </c>
      <c r="F27" s="176"/>
      <c r="G27" s="43">
        <v>0</v>
      </c>
      <c r="H27" s="175" t="s">
        <v>31</v>
      </c>
      <c r="I27" s="176"/>
      <c r="J27" s="43">
        <v>0</v>
      </c>
      <c r="K27" s="175" t="s">
        <v>34</v>
      </c>
      <c r="L27" s="176"/>
      <c r="M27" s="43">
        <v>0</v>
      </c>
      <c r="N27" s="1"/>
      <c r="O27" s="161" t="s">
        <v>16</v>
      </c>
      <c r="P27" s="170"/>
      <c r="Q27" s="22">
        <f>M27+J27+G27+D27</f>
        <v>0</v>
      </c>
    </row>
    <row r="28" spans="2:17" ht="16.5" thickTop="1">
      <c r="B28" s="177" t="s">
        <v>68</v>
      </c>
      <c r="C28" s="178"/>
      <c r="D28" s="87">
        <f>ROUND(D20*D7,0)</f>
        <v>15238</v>
      </c>
      <c r="E28" s="177" t="s">
        <v>69</v>
      </c>
      <c r="F28" s="178"/>
      <c r="G28" s="86">
        <f>ROUND(G20*G7,0)</f>
        <v>37325</v>
      </c>
      <c r="H28" s="177" t="s">
        <v>70</v>
      </c>
      <c r="I28" s="178"/>
      <c r="J28" s="86">
        <f>ROUND(J20*J7,0)</f>
        <v>52644</v>
      </c>
      <c r="K28" s="177" t="s">
        <v>37</v>
      </c>
      <c r="L28" s="178"/>
      <c r="M28" s="44">
        <f>ROUND(M20*M7,0)</f>
        <v>65966</v>
      </c>
      <c r="N28" s="1"/>
      <c r="O28" s="128" t="s">
        <v>119</v>
      </c>
      <c r="P28" s="129"/>
      <c r="Q28" s="130">
        <f>M21-M26-J26-G26-D26</f>
        <v>0</v>
      </c>
    </row>
    <row r="29" spans="2:17" s="81" customFormat="1" ht="15.75">
      <c r="B29" s="179" t="s">
        <v>71</v>
      </c>
      <c r="C29" s="180"/>
      <c r="D29" s="87">
        <f>IF(ROUND(D20*D7*G4,0)&lt;=ROUND(D24+D25+D26+D27+D22,0),ROUND(D20*D7*G4,0),ROUND(D24+D25+D26+D27+D22,0))</f>
        <v>11461</v>
      </c>
      <c r="E29" s="179" t="s">
        <v>72</v>
      </c>
      <c r="F29" s="180"/>
      <c r="G29" s="86">
        <f>IF(ROUND(G20*G7*G4,0)&lt;=ROUND(G24+G25+G26+G27+D24+D25+D26+D27+G22+D22,0),ROUND(G20*G7*G4,0),ROUND(G24+G25+G26+G27+D24+D25+D26+D27+G22+D22,0))</f>
        <v>26142</v>
      </c>
      <c r="H29" s="179" t="s">
        <v>73</v>
      </c>
      <c r="I29" s="180"/>
      <c r="J29" s="86">
        <f>IF(ROUND(J20*J7*G4,0)&lt;=ROUND(J24+J25+J26+J27+G24+G25+G26+G27+D24+D25+D26+D27+J22+G22+D22,0),ROUND(J20*J7*G4,0),ROUND(J24+J25+J26+J27+G24+G25+G26+G27+D24+D25+D26+D27+J22+G22+D22,0))</f>
        <v>40156</v>
      </c>
      <c r="K29" s="179" t="s">
        <v>38</v>
      </c>
      <c r="L29" s="180"/>
      <c r="M29" s="44">
        <f>IF(ROUND(M20*M7*G4,0)&lt;=ROUND(M24+M25+M26+M27+J24+J25+J26+J27+G24+G25+G26+G27+D24+D25+D26+D27+M22+J22+G22+D22,0),ROUND(M20*M7*G4,0),ROUND(M24+M25+M26+M27+J24+J25+J26+J27+G24+G25+G26+G27+D24+D25+D26+D27+M22+J22+G22+D22,0))</f>
        <v>53836</v>
      </c>
      <c r="N29" s="82"/>
      <c r="O29" s="128"/>
      <c r="P29" s="129"/>
      <c r="Q29" s="131"/>
    </row>
    <row r="30" spans="2:17" ht="16.5" thickBot="1">
      <c r="B30" s="181" t="s">
        <v>18</v>
      </c>
      <c r="C30" s="182"/>
      <c r="D30" s="88">
        <f>ROUND(D28-D29,0)</f>
        <v>3777</v>
      </c>
      <c r="E30" s="181" t="s">
        <v>23</v>
      </c>
      <c r="F30" s="182"/>
      <c r="G30" s="89">
        <f>IF(ROUND(G28-G29,0)-D30&lt;=0,0,ROUND(G28-G29,0)-D30)</f>
        <v>7406</v>
      </c>
      <c r="H30" s="181" t="s">
        <v>24</v>
      </c>
      <c r="I30" s="182"/>
      <c r="J30" s="89">
        <f>IF(ROUND(J28-J29,0)-G30-D30&lt;=0,0,ROUND(J28-J29,0)-G30-D30)</f>
        <v>1305</v>
      </c>
      <c r="K30" s="181" t="s">
        <v>25</v>
      </c>
      <c r="L30" s="182"/>
      <c r="M30" s="45">
        <f>IF(ROUND(M28-M29,0)-J30-G30-D30&lt;=0,0,ROUND(M28-M29,0)-J30-G30-D30)</f>
        <v>0</v>
      </c>
      <c r="N30" s="1"/>
      <c r="O30" s="181" t="s">
        <v>17</v>
      </c>
      <c r="P30" s="183"/>
      <c r="Q30" s="23">
        <f>M30+J30+G30+D30</f>
        <v>12488</v>
      </c>
    </row>
    <row r="31" spans="2:4" ht="15">
      <c r="B31" s="231"/>
      <c r="C31" s="231"/>
      <c r="D31" s="231"/>
    </row>
    <row r="32" ht="15.75" thickBot="1"/>
    <row r="33" spans="2:10" ht="18" customHeight="1">
      <c r="B33" s="232" t="s">
        <v>40</v>
      </c>
      <c r="C33" s="233"/>
      <c r="D33" s="233"/>
      <c r="E33" s="233"/>
      <c r="F33" s="233"/>
      <c r="G33" s="233"/>
      <c r="H33" s="233"/>
      <c r="I33" s="233"/>
      <c r="J33" s="234"/>
    </row>
    <row r="34" spans="2:10" ht="14.25" customHeight="1">
      <c r="B34" s="235"/>
      <c r="C34" s="236"/>
      <c r="D34" s="236"/>
      <c r="E34" s="236"/>
      <c r="F34" s="236"/>
      <c r="G34" s="236"/>
      <c r="H34" s="236"/>
      <c r="I34" s="236"/>
      <c r="J34" s="237"/>
    </row>
    <row r="35" spans="2:10" ht="7.5" customHeight="1">
      <c r="B35" s="34"/>
      <c r="C35" s="5"/>
      <c r="D35" s="5"/>
      <c r="E35" s="5"/>
      <c r="F35" s="5"/>
      <c r="G35" s="5"/>
      <c r="H35" s="5"/>
      <c r="I35" s="5"/>
      <c r="J35" s="8"/>
    </row>
    <row r="36" spans="2:10" ht="15.75">
      <c r="B36" s="185" t="s">
        <v>74</v>
      </c>
      <c r="C36" s="186"/>
      <c r="D36" s="56">
        <f>D20</f>
        <v>253967</v>
      </c>
      <c r="E36" s="186" t="s">
        <v>75</v>
      </c>
      <c r="F36" s="186"/>
      <c r="G36" s="56">
        <f>D29</f>
        <v>11461</v>
      </c>
      <c r="H36" s="186" t="s">
        <v>76</v>
      </c>
      <c r="I36" s="186"/>
      <c r="J36" s="32">
        <f>D7</f>
        <v>0.06</v>
      </c>
    </row>
    <row r="37" spans="2:10" ht="15.75">
      <c r="B37" s="185" t="s">
        <v>114</v>
      </c>
      <c r="C37" s="186"/>
      <c r="D37" s="56">
        <f>G20</f>
        <v>622086</v>
      </c>
      <c r="E37" s="186" t="s">
        <v>19</v>
      </c>
      <c r="F37" s="186"/>
      <c r="G37" s="56">
        <f>G29</f>
        <v>26142</v>
      </c>
      <c r="H37" s="186" t="s">
        <v>20</v>
      </c>
      <c r="I37" s="186"/>
      <c r="J37" s="32">
        <f>G7</f>
        <v>0.06</v>
      </c>
    </row>
    <row r="38" spans="2:10" ht="15.75">
      <c r="B38" s="185" t="s">
        <v>115</v>
      </c>
      <c r="C38" s="186"/>
      <c r="D38" s="56">
        <f>J20</f>
        <v>877402</v>
      </c>
      <c r="E38" s="186" t="s">
        <v>77</v>
      </c>
      <c r="F38" s="186"/>
      <c r="G38" s="56">
        <f>J29</f>
        <v>40156</v>
      </c>
      <c r="H38" s="186" t="s">
        <v>78</v>
      </c>
      <c r="I38" s="186"/>
      <c r="J38" s="32">
        <f>J7</f>
        <v>0.06</v>
      </c>
    </row>
    <row r="39" spans="2:10" ht="16.5" thickBot="1">
      <c r="B39" s="194" t="s">
        <v>116</v>
      </c>
      <c r="C39" s="195"/>
      <c r="D39" s="57">
        <f>M20</f>
        <v>1099438</v>
      </c>
      <c r="E39" s="195" t="s">
        <v>53</v>
      </c>
      <c r="F39" s="195"/>
      <c r="G39" s="57">
        <f>M29</f>
        <v>53836</v>
      </c>
      <c r="H39" s="195" t="s">
        <v>54</v>
      </c>
      <c r="I39" s="195"/>
      <c r="J39" s="33">
        <f>M7</f>
        <v>0.06</v>
      </c>
    </row>
    <row r="41" ht="15.75" thickBot="1"/>
    <row r="42" spans="2:6" ht="21.75" thickBot="1">
      <c r="B42" s="238" t="s">
        <v>39</v>
      </c>
      <c r="C42" s="239"/>
      <c r="D42" s="239"/>
      <c r="E42" s="239"/>
      <c r="F42" s="240"/>
    </row>
  </sheetData>
  <sheetProtection/>
  <mergeCells count="87">
    <mergeCell ref="B42:F42"/>
    <mergeCell ref="B38:C38"/>
    <mergeCell ref="E38:F38"/>
    <mergeCell ref="H38:I38"/>
    <mergeCell ref="B39:C39"/>
    <mergeCell ref="E39:F39"/>
    <mergeCell ref="H39:I39"/>
    <mergeCell ref="B33:J34"/>
    <mergeCell ref="B36:C36"/>
    <mergeCell ref="E36:F36"/>
    <mergeCell ref="H36:I36"/>
    <mergeCell ref="B37:C37"/>
    <mergeCell ref="E37:F37"/>
    <mergeCell ref="H37:I37"/>
    <mergeCell ref="B30:C30"/>
    <mergeCell ref="E30:F30"/>
    <mergeCell ref="H30:I30"/>
    <mergeCell ref="K30:L30"/>
    <mergeCell ref="O30:P30"/>
    <mergeCell ref="B31:D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O26:P26"/>
    <mergeCell ref="B27:C27"/>
    <mergeCell ref="E27:F27"/>
    <mergeCell ref="H27:I27"/>
    <mergeCell ref="K27:L27"/>
    <mergeCell ref="O27:P27"/>
    <mergeCell ref="O24:P24"/>
    <mergeCell ref="B25:C25"/>
    <mergeCell ref="E25:F25"/>
    <mergeCell ref="H25:I25"/>
    <mergeCell ref="K25:L25"/>
    <mergeCell ref="O25:P25"/>
    <mergeCell ref="B23:D23"/>
    <mergeCell ref="E23:G23"/>
    <mergeCell ref="H23:J23"/>
    <mergeCell ref="K23:M23"/>
    <mergeCell ref="B24:C24"/>
    <mergeCell ref="E24:F24"/>
    <mergeCell ref="H24:I24"/>
    <mergeCell ref="K24:L24"/>
    <mergeCell ref="O20:Q21"/>
    <mergeCell ref="B21:C21"/>
    <mergeCell ref="E21:F21"/>
    <mergeCell ref="H21:I21"/>
    <mergeCell ref="K21:L21"/>
    <mergeCell ref="B22:C22"/>
    <mergeCell ref="E22:F22"/>
    <mergeCell ref="H22:I22"/>
    <mergeCell ref="K22:L22"/>
    <mergeCell ref="B19:C19"/>
    <mergeCell ref="E19:F19"/>
    <mergeCell ref="H19:I19"/>
    <mergeCell ref="K19:L19"/>
    <mergeCell ref="B20:C20"/>
    <mergeCell ref="E20:F20"/>
    <mergeCell ref="H20:I20"/>
    <mergeCell ref="K20:L20"/>
    <mergeCell ref="B5:C5"/>
    <mergeCell ref="E5:F5"/>
    <mergeCell ref="H5:I5"/>
    <mergeCell ref="K5:L5"/>
    <mergeCell ref="B6:C7"/>
    <mergeCell ref="E6:F7"/>
    <mergeCell ref="H6:I7"/>
    <mergeCell ref="K6:L7"/>
    <mergeCell ref="O28:P29"/>
    <mergeCell ref="Q28:Q29"/>
    <mergeCell ref="B1:D1"/>
    <mergeCell ref="E1:G1"/>
    <mergeCell ref="H1:L1"/>
    <mergeCell ref="B3:F4"/>
    <mergeCell ref="G3:H3"/>
    <mergeCell ref="I3:J3"/>
    <mergeCell ref="G4:H4"/>
    <mergeCell ref="I4:J4"/>
  </mergeCells>
  <hyperlinks>
    <hyperlink ref="B33:I34" r:id="rId1" display="Данные для формирования декларации УСН (бесплатно) в Excel на сайте http://ipipip.ru/usn/"/>
    <hyperlink ref="B42:F42" r:id="rId2" display="Смотрите также: образы КУДИР https://ipipip.ru/usn/kudir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9">
      <selection activeCell="B36" sqref="B36:C39"/>
    </sheetView>
  </sheetViews>
  <sheetFormatPr defaultColWidth="9.140625" defaultRowHeight="15"/>
  <cols>
    <col min="1" max="1" width="1.57421875" style="0" customWidth="1"/>
    <col min="2" max="2" width="11.140625" style="0" customWidth="1"/>
    <col min="3" max="3" width="21.8515625" style="0" customWidth="1"/>
    <col min="4" max="4" width="17.421875" style="0" customWidth="1"/>
    <col min="5" max="5" width="11.140625" style="0" customWidth="1"/>
    <col min="6" max="6" width="21.8515625" style="0" customWidth="1"/>
    <col min="7" max="7" width="17.421875" style="0" customWidth="1"/>
    <col min="8" max="8" width="11.140625" style="0" customWidth="1"/>
    <col min="9" max="9" width="22.421875" style="0" customWidth="1"/>
    <col min="10" max="10" width="17.421875" style="0" customWidth="1"/>
    <col min="11" max="11" width="11.140625" style="0" customWidth="1"/>
    <col min="12" max="12" width="21.8515625" style="0" customWidth="1"/>
    <col min="13" max="13" width="17.421875" style="0" customWidth="1"/>
    <col min="14" max="14" width="3.8515625" style="0" customWidth="1"/>
    <col min="15" max="15" width="11.140625" style="0" customWidth="1"/>
    <col min="16" max="16" width="21.8515625" style="0" customWidth="1"/>
    <col min="17" max="17" width="16.421875" style="0" customWidth="1"/>
  </cols>
  <sheetData>
    <row r="1" spans="2:12" ht="15.75">
      <c r="B1" s="202" t="s">
        <v>21</v>
      </c>
      <c r="C1" s="202"/>
      <c r="D1" s="202"/>
      <c r="E1" s="133" t="s">
        <v>22</v>
      </c>
      <c r="F1" s="133"/>
      <c r="G1" s="134"/>
      <c r="H1" s="203" t="s">
        <v>108</v>
      </c>
      <c r="I1" s="204"/>
      <c r="J1" s="204"/>
      <c r="K1" s="204"/>
      <c r="L1" s="204"/>
    </row>
    <row r="2" ht="6" customHeight="1" thickBot="1"/>
    <row r="3" spans="1:13" ht="24" customHeight="1">
      <c r="A3" s="4"/>
      <c r="B3" s="205" t="s">
        <v>3</v>
      </c>
      <c r="C3" s="206"/>
      <c r="D3" s="206"/>
      <c r="E3" s="206"/>
      <c r="F3" s="207"/>
      <c r="G3" s="211" t="s">
        <v>10</v>
      </c>
      <c r="H3" s="212"/>
      <c r="I3" s="213" t="s">
        <v>48</v>
      </c>
      <c r="J3" s="214"/>
      <c r="K3" s="6"/>
      <c r="L3" s="6"/>
      <c r="M3" s="7"/>
    </row>
    <row r="4" spans="1:13" ht="24" customHeight="1">
      <c r="A4" s="4"/>
      <c r="B4" s="208"/>
      <c r="C4" s="209"/>
      <c r="D4" s="209"/>
      <c r="E4" s="209"/>
      <c r="F4" s="210"/>
      <c r="G4" s="215">
        <v>1</v>
      </c>
      <c r="H4" s="216"/>
      <c r="I4" s="217" t="s">
        <v>49</v>
      </c>
      <c r="J4" s="218"/>
      <c r="K4" s="10"/>
      <c r="L4" s="10"/>
      <c r="M4" s="11"/>
    </row>
    <row r="5" spans="2:13" ht="15.75" thickBot="1">
      <c r="B5" s="219"/>
      <c r="C5" s="220"/>
      <c r="D5" s="67"/>
      <c r="E5" s="220"/>
      <c r="F5" s="220"/>
      <c r="G5" s="67"/>
      <c r="H5" s="220"/>
      <c r="I5" s="220"/>
      <c r="J5" s="67"/>
      <c r="K5" s="220"/>
      <c r="L5" s="220"/>
      <c r="M5" s="9"/>
    </row>
    <row r="6" spans="2:13" s="14" customFormat="1" ht="18.75" customHeight="1">
      <c r="B6" s="221" t="s">
        <v>60</v>
      </c>
      <c r="C6" s="222"/>
      <c r="D6" s="24" t="s">
        <v>11</v>
      </c>
      <c r="E6" s="221" t="s">
        <v>61</v>
      </c>
      <c r="F6" s="222"/>
      <c r="G6" s="24" t="s">
        <v>11</v>
      </c>
      <c r="H6" s="221" t="s">
        <v>62</v>
      </c>
      <c r="I6" s="222"/>
      <c r="J6" s="24" t="s">
        <v>11</v>
      </c>
      <c r="K6" s="221" t="s">
        <v>9</v>
      </c>
      <c r="L6" s="222"/>
      <c r="M6" s="24" t="s">
        <v>11</v>
      </c>
    </row>
    <row r="7" spans="2:13" ht="18.75" customHeight="1" thickBot="1">
      <c r="B7" s="223"/>
      <c r="C7" s="224"/>
      <c r="D7" s="21">
        <v>0.06</v>
      </c>
      <c r="E7" s="223"/>
      <c r="F7" s="224"/>
      <c r="G7" s="71">
        <v>0.06</v>
      </c>
      <c r="H7" s="223"/>
      <c r="I7" s="224"/>
      <c r="J7" s="26">
        <v>0.06</v>
      </c>
      <c r="K7" s="223"/>
      <c r="L7" s="224"/>
      <c r="M7" s="21">
        <v>0.06</v>
      </c>
    </row>
    <row r="8" spans="2:13" s="29" customFormat="1" ht="18.75" customHeight="1">
      <c r="B8" s="27" t="s">
        <v>0</v>
      </c>
      <c r="C8" s="25" t="s">
        <v>1</v>
      </c>
      <c r="D8" s="24" t="s">
        <v>41</v>
      </c>
      <c r="E8" s="27" t="s">
        <v>0</v>
      </c>
      <c r="F8" s="25" t="s">
        <v>1</v>
      </c>
      <c r="G8" s="24" t="s">
        <v>41</v>
      </c>
      <c r="H8" s="27" t="s">
        <v>0</v>
      </c>
      <c r="I8" s="25" t="s">
        <v>1</v>
      </c>
      <c r="J8" s="24" t="s">
        <v>41</v>
      </c>
      <c r="K8" s="27" t="s">
        <v>0</v>
      </c>
      <c r="L8" s="25" t="s">
        <v>1</v>
      </c>
      <c r="M8" s="24" t="s">
        <v>41</v>
      </c>
    </row>
    <row r="9" spans="2:13" ht="17.25" customHeight="1">
      <c r="B9" s="16">
        <v>44573</v>
      </c>
      <c r="C9" s="12" t="s">
        <v>8</v>
      </c>
      <c r="D9" s="48">
        <v>110187.93</v>
      </c>
      <c r="E9" s="16">
        <v>44657</v>
      </c>
      <c r="F9" s="12" t="s">
        <v>8</v>
      </c>
      <c r="G9" s="46">
        <v>41939.34</v>
      </c>
      <c r="H9" s="16">
        <v>44749</v>
      </c>
      <c r="I9" s="12" t="s">
        <v>8</v>
      </c>
      <c r="J9" s="46">
        <v>149805.58</v>
      </c>
      <c r="K9" s="16">
        <v>44850</v>
      </c>
      <c r="L9" s="12" t="s">
        <v>8</v>
      </c>
      <c r="M9" s="46">
        <v>70076.16</v>
      </c>
    </row>
    <row r="10" spans="2:13" ht="17.25" customHeight="1">
      <c r="B10" s="16">
        <v>44585</v>
      </c>
      <c r="C10" s="12" t="s">
        <v>2</v>
      </c>
      <c r="D10" s="48">
        <v>10500</v>
      </c>
      <c r="E10" s="16">
        <v>44686</v>
      </c>
      <c r="F10" s="12" t="s">
        <v>2</v>
      </c>
      <c r="G10" s="46">
        <v>70179.28</v>
      </c>
      <c r="H10" s="16">
        <v>44785</v>
      </c>
      <c r="I10" s="12" t="s">
        <v>2</v>
      </c>
      <c r="J10" s="46">
        <v>53448.65</v>
      </c>
      <c r="K10" s="16">
        <v>44912</v>
      </c>
      <c r="L10" s="12" t="s">
        <v>2</v>
      </c>
      <c r="M10" s="46">
        <v>66393.02</v>
      </c>
    </row>
    <row r="11" spans="2:13" ht="17.25" customHeight="1">
      <c r="B11" s="16">
        <v>44645</v>
      </c>
      <c r="C11" s="12" t="s">
        <v>2</v>
      </c>
      <c r="D11" s="48">
        <v>133279.21</v>
      </c>
      <c r="E11" s="16">
        <v>44737</v>
      </c>
      <c r="F11" s="12" t="s">
        <v>2</v>
      </c>
      <c r="G11" s="46">
        <v>256000</v>
      </c>
      <c r="H11" s="16">
        <v>44819</v>
      </c>
      <c r="I11" s="12" t="s">
        <v>2</v>
      </c>
      <c r="J11" s="46">
        <v>52062.26</v>
      </c>
      <c r="K11" s="16">
        <v>44914</v>
      </c>
      <c r="L11" s="12" t="s">
        <v>2</v>
      </c>
      <c r="M11" s="46">
        <v>85566.29</v>
      </c>
    </row>
    <row r="12" spans="2:13" ht="17.25" customHeight="1">
      <c r="B12" s="16"/>
      <c r="C12" s="12"/>
      <c r="D12" s="48"/>
      <c r="E12" s="16"/>
      <c r="F12" s="12"/>
      <c r="G12" s="46"/>
      <c r="H12" s="16"/>
      <c r="I12" s="12"/>
      <c r="J12" s="46"/>
      <c r="K12" s="16"/>
      <c r="L12" s="12"/>
      <c r="M12" s="46"/>
    </row>
    <row r="13" spans="2:13" ht="17.25" customHeight="1">
      <c r="B13" s="16"/>
      <c r="C13" s="12"/>
      <c r="D13" s="48"/>
      <c r="E13" s="16"/>
      <c r="F13" s="12"/>
      <c r="G13" s="46"/>
      <c r="H13" s="16"/>
      <c r="I13" s="12"/>
      <c r="J13" s="46"/>
      <c r="K13" s="16"/>
      <c r="L13" s="12"/>
      <c r="M13" s="46"/>
    </row>
    <row r="14" spans="2:13" ht="17.25" customHeight="1">
      <c r="B14" s="16"/>
      <c r="C14" s="12"/>
      <c r="D14" s="48"/>
      <c r="E14" s="16"/>
      <c r="F14" s="12"/>
      <c r="G14" s="46"/>
      <c r="H14" s="16"/>
      <c r="I14" s="12"/>
      <c r="J14" s="46"/>
      <c r="K14" s="16"/>
      <c r="L14" s="12"/>
      <c r="M14" s="46"/>
    </row>
    <row r="15" spans="2:13" ht="17.25" customHeight="1">
      <c r="B15" s="16"/>
      <c r="C15" s="12"/>
      <c r="D15" s="48"/>
      <c r="E15" s="16"/>
      <c r="F15" s="12"/>
      <c r="G15" s="46"/>
      <c r="H15" s="16"/>
      <c r="I15" s="12"/>
      <c r="J15" s="46"/>
      <c r="K15" s="16"/>
      <c r="L15" s="12"/>
      <c r="M15" s="46"/>
    </row>
    <row r="16" spans="2:13" ht="17.25" customHeight="1">
      <c r="B16" s="16"/>
      <c r="C16" s="12"/>
      <c r="D16" s="48"/>
      <c r="E16" s="16"/>
      <c r="F16" s="12"/>
      <c r="G16" s="46"/>
      <c r="H16" s="16"/>
      <c r="I16" s="12"/>
      <c r="J16" s="46"/>
      <c r="K16" s="16"/>
      <c r="L16" s="12"/>
      <c r="M16" s="46"/>
    </row>
    <row r="17" spans="2:13" ht="17.25" customHeight="1">
      <c r="B17" s="16"/>
      <c r="C17" s="12"/>
      <c r="D17" s="48"/>
      <c r="E17" s="16"/>
      <c r="F17" s="12"/>
      <c r="G17" s="46"/>
      <c r="H17" s="16"/>
      <c r="I17" s="12"/>
      <c r="J17" s="46"/>
      <c r="K17" s="16"/>
      <c r="L17" s="12"/>
      <c r="M17" s="46"/>
    </row>
    <row r="18" spans="2:17" ht="17.25" customHeight="1" thickBot="1">
      <c r="B18" s="73"/>
      <c r="C18" s="74"/>
      <c r="D18" s="75"/>
      <c r="E18" s="18"/>
      <c r="F18" s="19"/>
      <c r="G18" s="47"/>
      <c r="H18" s="18"/>
      <c r="I18" s="19"/>
      <c r="J18" s="47"/>
      <c r="K18" s="18"/>
      <c r="L18" s="19"/>
      <c r="M18" s="47"/>
      <c r="N18" s="1"/>
      <c r="O18" s="1"/>
      <c r="P18" s="1"/>
      <c r="Q18" s="1"/>
    </row>
    <row r="19" spans="1:17" ht="16.5" thickBot="1">
      <c r="A19" s="3"/>
      <c r="B19" s="159" t="s">
        <v>47</v>
      </c>
      <c r="C19" s="160"/>
      <c r="D19" s="72">
        <f>SUM(D9:D18)</f>
        <v>253967.13999999998</v>
      </c>
      <c r="E19" s="159" t="s">
        <v>50</v>
      </c>
      <c r="F19" s="160"/>
      <c r="G19" s="72">
        <f>SUM(G9:G18)</f>
        <v>368118.62</v>
      </c>
      <c r="H19" s="159" t="s">
        <v>51</v>
      </c>
      <c r="I19" s="160"/>
      <c r="J19" s="72">
        <f>SUM(J9:J18)</f>
        <v>255316.49</v>
      </c>
      <c r="K19" s="159" t="s">
        <v>52</v>
      </c>
      <c r="L19" s="160"/>
      <c r="M19" s="72">
        <f>SUM(M9:M18)</f>
        <v>222035.46999999997</v>
      </c>
      <c r="N19" s="1"/>
      <c r="O19" s="1"/>
      <c r="P19" s="1"/>
      <c r="Q19" s="1"/>
    </row>
    <row r="20" spans="1:17" ht="15.75">
      <c r="A20" s="3"/>
      <c r="B20" s="161" t="s">
        <v>58</v>
      </c>
      <c r="C20" s="162"/>
      <c r="D20" s="50">
        <f>ROUND(D19,0)</f>
        <v>253967</v>
      </c>
      <c r="E20" s="161" t="s">
        <v>63</v>
      </c>
      <c r="F20" s="162"/>
      <c r="G20" s="50">
        <f>ROUND(D19+G19,0)</f>
        <v>622086</v>
      </c>
      <c r="H20" s="161" t="s">
        <v>64</v>
      </c>
      <c r="I20" s="162"/>
      <c r="J20" s="50">
        <f>ROUND(D19+G19+J19,0)</f>
        <v>877402</v>
      </c>
      <c r="K20" s="161" t="s">
        <v>35</v>
      </c>
      <c r="L20" s="162"/>
      <c r="M20" s="50">
        <f>ROUND(D19+G19+J19+M19,0)</f>
        <v>1099438</v>
      </c>
      <c r="N20" s="1"/>
      <c r="O20" s="225" t="s">
        <v>12</v>
      </c>
      <c r="P20" s="226"/>
      <c r="Q20" s="227"/>
    </row>
    <row r="21" spans="2:17" s="84" customFormat="1" ht="15.75" customHeight="1">
      <c r="B21" s="169" t="s">
        <v>65</v>
      </c>
      <c r="C21" s="162"/>
      <c r="D21" s="49">
        <f>IF(IF(D20&gt;300000,(D20-300000)*0.01,0)&gt;(275560-D24),(275560-D24),IF(D20&gt;300000,(D20-300000)*0.01,0))</f>
        <v>0</v>
      </c>
      <c r="E21" s="169" t="s">
        <v>66</v>
      </c>
      <c r="F21" s="162"/>
      <c r="G21" s="49">
        <f>IF(IF(G20&gt;300000,(G20-300000)*0.01,0)&gt;(275560-G24),(275560-G24),IF(G20&gt;300000,(G20-300000)*0.01,0))</f>
        <v>3220.86</v>
      </c>
      <c r="H21" s="169" t="s">
        <v>67</v>
      </c>
      <c r="I21" s="162"/>
      <c r="J21" s="49">
        <f>IF(IF(J20&gt;300000,(J20-300000)*0.01,0)&gt;(275560-J24),(275560-J24),IF(J20&gt;300000,(J20-300000)*0.01,0))</f>
        <v>5774.02</v>
      </c>
      <c r="K21" s="169" t="s">
        <v>36</v>
      </c>
      <c r="L21" s="162"/>
      <c r="M21" s="49">
        <f>IF(IF(M20&gt;300000,(M20-300000)*0.01,0)&gt;(275560-M24),(275560-M24),IF(M20&gt;300000,(M20-300000)*0.01,0))</f>
        <v>7994.38</v>
      </c>
      <c r="N21" s="85"/>
      <c r="O21" s="228"/>
      <c r="P21" s="229"/>
      <c r="Q21" s="230"/>
    </row>
    <row r="22" spans="2:17" ht="15.75" customHeight="1" thickBot="1">
      <c r="B22" s="248" t="s">
        <v>107</v>
      </c>
      <c r="C22" s="249"/>
      <c r="D22" s="53">
        <v>0</v>
      </c>
      <c r="E22" s="248" t="s">
        <v>107</v>
      </c>
      <c r="F22" s="249"/>
      <c r="G22" s="53">
        <v>0</v>
      </c>
      <c r="H22" s="248" t="s">
        <v>107</v>
      </c>
      <c r="I22" s="249"/>
      <c r="J22" s="53">
        <v>0</v>
      </c>
      <c r="K22" s="248" t="s">
        <v>107</v>
      </c>
      <c r="L22" s="249"/>
      <c r="M22" s="53">
        <v>0</v>
      </c>
      <c r="N22" s="1"/>
      <c r="O22" s="68"/>
      <c r="P22" s="69"/>
      <c r="Q22" s="70"/>
    </row>
    <row r="23" spans="1:17" ht="12.75" customHeight="1">
      <c r="A23" s="3"/>
      <c r="B23" s="172" t="s">
        <v>7</v>
      </c>
      <c r="C23" s="247"/>
      <c r="D23" s="174"/>
      <c r="E23" s="172" t="s">
        <v>7</v>
      </c>
      <c r="F23" s="247"/>
      <c r="G23" s="174"/>
      <c r="H23" s="172" t="s">
        <v>7</v>
      </c>
      <c r="I23" s="247"/>
      <c r="J23" s="174"/>
      <c r="K23" s="172" t="s">
        <v>7</v>
      </c>
      <c r="L23" s="247"/>
      <c r="M23" s="174"/>
      <c r="N23" s="1"/>
      <c r="O23" s="30"/>
      <c r="P23" s="31"/>
      <c r="Q23" s="28"/>
    </row>
    <row r="24" spans="1:17" ht="15" customHeight="1">
      <c r="A24" s="3"/>
      <c r="B24" s="161" t="s">
        <v>4</v>
      </c>
      <c r="C24" s="170"/>
      <c r="D24" s="51">
        <v>8611.25</v>
      </c>
      <c r="E24" s="161" t="s">
        <v>26</v>
      </c>
      <c r="F24" s="170"/>
      <c r="G24" s="41">
        <v>8611.25</v>
      </c>
      <c r="H24" s="161" t="s">
        <v>29</v>
      </c>
      <c r="I24" s="170"/>
      <c r="J24" s="41">
        <v>8611.25</v>
      </c>
      <c r="K24" s="161" t="s">
        <v>32</v>
      </c>
      <c r="L24" s="170"/>
      <c r="M24" s="41">
        <v>8611.25</v>
      </c>
      <c r="N24" s="1"/>
      <c r="O24" s="161" t="s">
        <v>13</v>
      </c>
      <c r="P24" s="170"/>
      <c r="Q24" s="22">
        <f>M24+J24+G24+D24</f>
        <v>34445</v>
      </c>
    </row>
    <row r="25" spans="1:17" ht="15" customHeight="1">
      <c r="A25" s="3"/>
      <c r="B25" s="161" t="s">
        <v>5</v>
      </c>
      <c r="C25" s="171"/>
      <c r="D25" s="52">
        <v>2191.5</v>
      </c>
      <c r="E25" s="161" t="s">
        <v>27</v>
      </c>
      <c r="F25" s="171"/>
      <c r="G25" s="42">
        <v>2191.5</v>
      </c>
      <c r="H25" s="161" t="s">
        <v>30</v>
      </c>
      <c r="I25" s="171"/>
      <c r="J25" s="42">
        <v>2191.5</v>
      </c>
      <c r="K25" s="161" t="s">
        <v>33</v>
      </c>
      <c r="L25" s="171"/>
      <c r="M25" s="42">
        <v>2191.5</v>
      </c>
      <c r="N25" s="1"/>
      <c r="O25" s="161" t="s">
        <v>14</v>
      </c>
      <c r="P25" s="170"/>
      <c r="Q25" s="22">
        <f>M25+J25+G25+D25</f>
        <v>8766</v>
      </c>
    </row>
    <row r="26" spans="1:17" ht="15" customHeight="1">
      <c r="A26" s="3"/>
      <c r="B26" s="169" t="s">
        <v>109</v>
      </c>
      <c r="C26" s="171"/>
      <c r="D26" s="52">
        <f>D21</f>
        <v>0</v>
      </c>
      <c r="E26" s="169" t="s">
        <v>110</v>
      </c>
      <c r="F26" s="171"/>
      <c r="G26" s="42">
        <f>G21-D21</f>
        <v>3220.86</v>
      </c>
      <c r="H26" s="169" t="s">
        <v>111</v>
      </c>
      <c r="I26" s="171"/>
      <c r="J26" s="42">
        <f>J21-G21</f>
        <v>2553.1600000000003</v>
      </c>
      <c r="K26" s="169" t="s">
        <v>112</v>
      </c>
      <c r="L26" s="171"/>
      <c r="M26" s="42">
        <f>M21-J21</f>
        <v>2220.3599999999997</v>
      </c>
      <c r="N26" s="1"/>
      <c r="O26" s="169" t="s">
        <v>15</v>
      </c>
      <c r="P26" s="170"/>
      <c r="Q26" s="22">
        <f>M26+J26+G26+D26</f>
        <v>7994.380000000001</v>
      </c>
    </row>
    <row r="27" spans="2:17" ht="16.5" thickBot="1">
      <c r="B27" s="175" t="s">
        <v>6</v>
      </c>
      <c r="C27" s="176"/>
      <c r="D27" s="53">
        <v>0</v>
      </c>
      <c r="E27" s="175" t="s">
        <v>28</v>
      </c>
      <c r="F27" s="176"/>
      <c r="G27" s="43">
        <v>0</v>
      </c>
      <c r="H27" s="175" t="s">
        <v>31</v>
      </c>
      <c r="I27" s="176"/>
      <c r="J27" s="43">
        <v>0</v>
      </c>
      <c r="K27" s="175" t="s">
        <v>34</v>
      </c>
      <c r="L27" s="176"/>
      <c r="M27" s="43">
        <v>0</v>
      </c>
      <c r="N27" s="1"/>
      <c r="O27" s="161" t="s">
        <v>16</v>
      </c>
      <c r="P27" s="170"/>
      <c r="Q27" s="22">
        <f>M27+J27+G27+D27</f>
        <v>0</v>
      </c>
    </row>
    <row r="28" spans="2:17" ht="17.25" thickBot="1" thickTop="1">
      <c r="B28" s="177" t="s">
        <v>68</v>
      </c>
      <c r="C28" s="242"/>
      <c r="D28" s="54">
        <f>ROUND(D20*D7,0)</f>
        <v>15238</v>
      </c>
      <c r="E28" s="177" t="s">
        <v>69</v>
      </c>
      <c r="F28" s="242"/>
      <c r="G28" s="44">
        <f>ROUND(G20*G7,0)</f>
        <v>37325</v>
      </c>
      <c r="H28" s="177" t="s">
        <v>70</v>
      </c>
      <c r="I28" s="242"/>
      <c r="J28" s="44">
        <f>ROUND(J20*J7,0)</f>
        <v>52644</v>
      </c>
      <c r="K28" s="177" t="s">
        <v>37</v>
      </c>
      <c r="L28" s="242"/>
      <c r="M28" s="44">
        <f>ROUND(M20*M7,0)</f>
        <v>65966</v>
      </c>
      <c r="N28" s="1"/>
      <c r="O28" s="161"/>
      <c r="P28" s="170"/>
      <c r="Q28" s="28"/>
    </row>
    <row r="29" spans="2:17" s="81" customFormat="1" ht="15.75">
      <c r="B29" s="243" t="s">
        <v>71</v>
      </c>
      <c r="C29" s="244"/>
      <c r="D29" s="54">
        <f>IF(ROUND(D20*D7*G4,0)&lt;=ROUND(D24+D25+D26+D27+D22,0),ROUND(D20*D7*G4,0),ROUND(D24+D25+D26+D27+D22,0))</f>
        <v>10803</v>
      </c>
      <c r="E29" s="245" t="s">
        <v>72</v>
      </c>
      <c r="F29" s="246"/>
      <c r="G29" s="44">
        <f>IF(ROUND(G20*G7*G4,0)&lt;=ROUND(G24+G25+G26+G27+D24+D25+D26+D27+G22+D22,0),ROUND(G20*G7*G4,0),ROUND(G24+G25+G26+G27+D24+D25+D26+D27+G22+D22,0))</f>
        <v>24826</v>
      </c>
      <c r="H29" s="245" t="s">
        <v>73</v>
      </c>
      <c r="I29" s="246"/>
      <c r="J29" s="44">
        <f>IF(ROUND(J20*J7*G4,0)&lt;=ROUND(J24+J25+J26+J27+G24+G25+G26+G27+D24+D25+D26+D27+J22+G22+D22,0),ROUND(J20*J7*G4,0),ROUND(J24+J25+J26+J27+G24+G25+G26+G27+D24+D25+D26+D27+J22+G22+D22,0))</f>
        <v>38182</v>
      </c>
      <c r="K29" s="245" t="s">
        <v>38</v>
      </c>
      <c r="L29" s="246"/>
      <c r="M29" s="44">
        <f>IF(ROUND(M20*M7*G4,0)&lt;=ROUND(M24+M25+M26+M27+J24+J25+J26+J27+G24+G25+G26+G27+D24+D25+D26+D27+M22+J22+G22+D22,0),ROUND(M20*M7*G4,0),ROUND(M24+M25+M26+M27+J24+J25+J26+J27+G24+G25+G26+G27+D24+D25+D26+D27+M22+J22+G22+D22,0))</f>
        <v>51205</v>
      </c>
      <c r="N29" s="82"/>
      <c r="O29" s="161"/>
      <c r="P29" s="170"/>
      <c r="Q29" s="83"/>
    </row>
    <row r="30" spans="2:17" ht="16.5" thickBot="1">
      <c r="B30" s="181" t="s">
        <v>18</v>
      </c>
      <c r="C30" s="241"/>
      <c r="D30" s="55">
        <f>ROUND(D28-D29,0)</f>
        <v>4435</v>
      </c>
      <c r="E30" s="181" t="s">
        <v>23</v>
      </c>
      <c r="F30" s="241"/>
      <c r="G30" s="45">
        <f>IF(ROUND(G28-G29,0)-D30&lt;=0,0,ROUND(G28-G29,0)-D30)</f>
        <v>8064</v>
      </c>
      <c r="H30" s="181" t="s">
        <v>24</v>
      </c>
      <c r="I30" s="241"/>
      <c r="J30" s="45">
        <f>IF(ROUND(J28-J29,0)-G30-D30&lt;=0,0,ROUND(J28-J29,0)-G30-D30)</f>
        <v>1963</v>
      </c>
      <c r="K30" s="181" t="s">
        <v>25</v>
      </c>
      <c r="L30" s="241"/>
      <c r="M30" s="45">
        <f>IF(ROUND(M28-M29,0)-J30-G30-D30&lt;=0,0,ROUND(M28-M29,0)-J30-G30-D30)</f>
        <v>299</v>
      </c>
      <c r="N30" s="1"/>
      <c r="O30" s="181" t="s">
        <v>17</v>
      </c>
      <c r="P30" s="183"/>
      <c r="Q30" s="23">
        <f>M30+J30+G30+D30</f>
        <v>14761</v>
      </c>
    </row>
    <row r="31" spans="2:4" ht="15">
      <c r="B31" s="231"/>
      <c r="C31" s="231"/>
      <c r="D31" s="231"/>
    </row>
    <row r="32" ht="15.75" thickBot="1"/>
    <row r="33" spans="2:10" ht="18" customHeight="1">
      <c r="B33" s="232" t="s">
        <v>40</v>
      </c>
      <c r="C33" s="233"/>
      <c r="D33" s="233"/>
      <c r="E33" s="233"/>
      <c r="F33" s="233"/>
      <c r="G33" s="233"/>
      <c r="H33" s="233"/>
      <c r="I33" s="233"/>
      <c r="J33" s="234"/>
    </row>
    <row r="34" spans="2:10" ht="14.25" customHeight="1">
      <c r="B34" s="235"/>
      <c r="C34" s="236"/>
      <c r="D34" s="236"/>
      <c r="E34" s="236"/>
      <c r="F34" s="236"/>
      <c r="G34" s="236"/>
      <c r="H34" s="236"/>
      <c r="I34" s="236"/>
      <c r="J34" s="237"/>
    </row>
    <row r="35" spans="2:10" ht="7.5" customHeight="1">
      <c r="B35" s="34"/>
      <c r="C35" s="5"/>
      <c r="D35" s="5"/>
      <c r="E35" s="5"/>
      <c r="F35" s="5"/>
      <c r="G35" s="5"/>
      <c r="H35" s="5"/>
      <c r="I35" s="5"/>
      <c r="J35" s="8"/>
    </row>
    <row r="36" spans="2:10" ht="15.75">
      <c r="B36" s="185" t="s">
        <v>74</v>
      </c>
      <c r="C36" s="186"/>
      <c r="D36" s="56">
        <f>D20</f>
        <v>253967</v>
      </c>
      <c r="E36" s="186" t="s">
        <v>75</v>
      </c>
      <c r="F36" s="186"/>
      <c r="G36" s="56">
        <f>D29</f>
        <v>10803</v>
      </c>
      <c r="H36" s="186" t="s">
        <v>76</v>
      </c>
      <c r="I36" s="186"/>
      <c r="J36" s="32">
        <f>D7</f>
        <v>0.06</v>
      </c>
    </row>
    <row r="37" spans="2:10" ht="15.75">
      <c r="B37" s="185" t="s">
        <v>114</v>
      </c>
      <c r="C37" s="186"/>
      <c r="D37" s="56">
        <f>G20</f>
        <v>622086</v>
      </c>
      <c r="E37" s="186" t="s">
        <v>19</v>
      </c>
      <c r="F37" s="186"/>
      <c r="G37" s="56">
        <f>G29</f>
        <v>24826</v>
      </c>
      <c r="H37" s="186" t="s">
        <v>20</v>
      </c>
      <c r="I37" s="186"/>
      <c r="J37" s="32">
        <f>G7</f>
        <v>0.06</v>
      </c>
    </row>
    <row r="38" spans="2:10" ht="15.75">
      <c r="B38" s="185" t="s">
        <v>115</v>
      </c>
      <c r="C38" s="186"/>
      <c r="D38" s="56">
        <f>J20</f>
        <v>877402</v>
      </c>
      <c r="E38" s="186" t="s">
        <v>77</v>
      </c>
      <c r="F38" s="186"/>
      <c r="G38" s="56">
        <f>J29</f>
        <v>38182</v>
      </c>
      <c r="H38" s="186" t="s">
        <v>78</v>
      </c>
      <c r="I38" s="186"/>
      <c r="J38" s="32">
        <f>J7</f>
        <v>0.06</v>
      </c>
    </row>
    <row r="39" spans="2:10" ht="16.5" thickBot="1">
      <c r="B39" s="194" t="s">
        <v>116</v>
      </c>
      <c r="C39" s="195"/>
      <c r="D39" s="57">
        <f>M20</f>
        <v>1099438</v>
      </c>
      <c r="E39" s="195" t="s">
        <v>53</v>
      </c>
      <c r="F39" s="195"/>
      <c r="G39" s="57">
        <f>M29</f>
        <v>51205</v>
      </c>
      <c r="H39" s="195" t="s">
        <v>54</v>
      </c>
      <c r="I39" s="195"/>
      <c r="J39" s="33">
        <f>M7</f>
        <v>0.06</v>
      </c>
    </row>
    <row r="41" ht="15.75" thickBot="1"/>
    <row r="42" spans="2:6" ht="21.75" thickBot="1">
      <c r="B42" s="238" t="s">
        <v>39</v>
      </c>
      <c r="C42" s="239"/>
      <c r="D42" s="239"/>
      <c r="E42" s="239"/>
      <c r="F42" s="240"/>
    </row>
    <row r="45" s="76" customFormat="1" ht="15"/>
  </sheetData>
  <sheetProtection/>
  <mergeCells count="87">
    <mergeCell ref="B1:D1"/>
    <mergeCell ref="E1:G1"/>
    <mergeCell ref="B3:F4"/>
    <mergeCell ref="G3:H3"/>
    <mergeCell ref="I3:J3"/>
    <mergeCell ref="G4:H4"/>
    <mergeCell ref="I4:J4"/>
    <mergeCell ref="H1:L1"/>
    <mergeCell ref="B5:C5"/>
    <mergeCell ref="E5:F5"/>
    <mergeCell ref="H5:I5"/>
    <mergeCell ref="K5:L5"/>
    <mergeCell ref="B6:C7"/>
    <mergeCell ref="E6:F7"/>
    <mergeCell ref="H6:I7"/>
    <mergeCell ref="K6:L7"/>
    <mergeCell ref="B19:C19"/>
    <mergeCell ref="E19:F19"/>
    <mergeCell ref="H19:I19"/>
    <mergeCell ref="K19:L19"/>
    <mergeCell ref="B20:C20"/>
    <mergeCell ref="E20:F20"/>
    <mergeCell ref="H20:I20"/>
    <mergeCell ref="K20:L20"/>
    <mergeCell ref="O20:Q21"/>
    <mergeCell ref="B21:C21"/>
    <mergeCell ref="E21:F21"/>
    <mergeCell ref="H21:I21"/>
    <mergeCell ref="K21:L21"/>
    <mergeCell ref="B22:C22"/>
    <mergeCell ref="E22:F22"/>
    <mergeCell ref="H22:I22"/>
    <mergeCell ref="K22:L22"/>
    <mergeCell ref="B23:D23"/>
    <mergeCell ref="E23:G23"/>
    <mergeCell ref="H23:J23"/>
    <mergeCell ref="K23:M23"/>
    <mergeCell ref="B24:C24"/>
    <mergeCell ref="E24:F24"/>
    <mergeCell ref="H24:I24"/>
    <mergeCell ref="K24:L24"/>
    <mergeCell ref="O24:P24"/>
    <mergeCell ref="B25:C25"/>
    <mergeCell ref="E25:F25"/>
    <mergeCell ref="H25:I25"/>
    <mergeCell ref="K25:L25"/>
    <mergeCell ref="O25:P25"/>
    <mergeCell ref="B26:C26"/>
    <mergeCell ref="E26:F26"/>
    <mergeCell ref="H26:I26"/>
    <mergeCell ref="K26:L26"/>
    <mergeCell ref="O26:P26"/>
    <mergeCell ref="B27:C27"/>
    <mergeCell ref="E27:F27"/>
    <mergeCell ref="H27:I27"/>
    <mergeCell ref="K27:L27"/>
    <mergeCell ref="O27:P27"/>
    <mergeCell ref="B28:C28"/>
    <mergeCell ref="E28:F28"/>
    <mergeCell ref="H28:I28"/>
    <mergeCell ref="K28:L28"/>
    <mergeCell ref="O28:P28"/>
    <mergeCell ref="B29:C29"/>
    <mergeCell ref="E29:F29"/>
    <mergeCell ref="H29:I29"/>
    <mergeCell ref="K29:L29"/>
    <mergeCell ref="O29:P29"/>
    <mergeCell ref="B30:C30"/>
    <mergeCell ref="E30:F30"/>
    <mergeCell ref="H30:I30"/>
    <mergeCell ref="K30:L30"/>
    <mergeCell ref="O30:P30"/>
    <mergeCell ref="B31:D31"/>
    <mergeCell ref="B33:J34"/>
    <mergeCell ref="B36:C36"/>
    <mergeCell ref="E36:F36"/>
    <mergeCell ref="H36:I36"/>
    <mergeCell ref="B37:C37"/>
    <mergeCell ref="E37:F37"/>
    <mergeCell ref="H37:I37"/>
    <mergeCell ref="B42:F42"/>
    <mergeCell ref="B38:C38"/>
    <mergeCell ref="E38:F38"/>
    <mergeCell ref="H38:I38"/>
    <mergeCell ref="B39:C39"/>
    <mergeCell ref="E39:F39"/>
    <mergeCell ref="H39:I39"/>
  </mergeCells>
  <hyperlinks>
    <hyperlink ref="B33:I34" r:id="rId1" display="Данные для формирования декларации УСН (бесплатно) в Excel на сайте http://ipipip.ru/usn/"/>
    <hyperlink ref="B42:F42" r:id="rId2" display="Смотрите также: образы КУДИР https://ipipip.ru/usn/kudir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9">
      <selection activeCell="B36" sqref="B36:C39"/>
    </sheetView>
  </sheetViews>
  <sheetFormatPr defaultColWidth="9.140625" defaultRowHeight="15"/>
  <cols>
    <col min="1" max="1" width="1.57421875" style="0" customWidth="1"/>
    <col min="2" max="2" width="11.140625" style="0" customWidth="1"/>
    <col min="3" max="3" width="21.8515625" style="0" customWidth="1"/>
    <col min="4" max="4" width="17.421875" style="0" customWidth="1"/>
    <col min="5" max="5" width="11.140625" style="0" customWidth="1"/>
    <col min="6" max="6" width="21.8515625" style="0" customWidth="1"/>
    <col min="7" max="7" width="17.421875" style="0" customWidth="1"/>
    <col min="8" max="8" width="11.140625" style="0" customWidth="1"/>
    <col min="9" max="9" width="22.421875" style="0" customWidth="1"/>
    <col min="10" max="10" width="17.421875" style="0" customWidth="1"/>
    <col min="11" max="11" width="11.140625" style="0" customWidth="1"/>
    <col min="12" max="12" width="21.8515625" style="0" customWidth="1"/>
    <col min="13" max="13" width="17.421875" style="0" customWidth="1"/>
    <col min="14" max="14" width="3.8515625" style="0" customWidth="1"/>
    <col min="15" max="15" width="11.140625" style="0" customWidth="1"/>
    <col min="16" max="16" width="21.8515625" style="0" customWidth="1"/>
    <col min="17" max="17" width="16.421875" style="0" customWidth="1"/>
  </cols>
  <sheetData>
    <row r="1" spans="2:12" ht="15.75">
      <c r="B1" s="202" t="s">
        <v>21</v>
      </c>
      <c r="C1" s="202"/>
      <c r="D1" s="202"/>
      <c r="E1" s="133" t="s">
        <v>22</v>
      </c>
      <c r="F1" s="133"/>
      <c r="G1" s="134"/>
      <c r="H1" s="203" t="s">
        <v>108</v>
      </c>
      <c r="I1" s="204"/>
      <c r="J1" s="204"/>
      <c r="K1" s="204"/>
      <c r="L1" s="204"/>
    </row>
    <row r="2" ht="6" customHeight="1" thickBot="1"/>
    <row r="3" spans="1:13" ht="24" customHeight="1">
      <c r="A3" s="4"/>
      <c r="B3" s="205" t="s">
        <v>55</v>
      </c>
      <c r="C3" s="206"/>
      <c r="D3" s="206"/>
      <c r="E3" s="206"/>
      <c r="F3" s="207"/>
      <c r="G3" s="211" t="s">
        <v>10</v>
      </c>
      <c r="H3" s="212"/>
      <c r="I3" s="213" t="s">
        <v>48</v>
      </c>
      <c r="J3" s="214"/>
      <c r="K3" s="6"/>
      <c r="L3" s="6"/>
      <c r="M3" s="7"/>
    </row>
    <row r="4" spans="1:13" ht="24" customHeight="1">
      <c r="A4" s="4"/>
      <c r="B4" s="208"/>
      <c r="C4" s="209"/>
      <c r="D4" s="209"/>
      <c r="E4" s="209"/>
      <c r="F4" s="210"/>
      <c r="G4" s="215">
        <v>1</v>
      </c>
      <c r="H4" s="216"/>
      <c r="I4" s="217" t="s">
        <v>49</v>
      </c>
      <c r="J4" s="218"/>
      <c r="K4" s="10"/>
      <c r="L4" s="10"/>
      <c r="M4" s="11"/>
    </row>
    <row r="5" spans="2:13" ht="15.75" thickBot="1">
      <c r="B5" s="219"/>
      <c r="C5" s="220"/>
      <c r="D5" s="67"/>
      <c r="E5" s="220"/>
      <c r="F5" s="220"/>
      <c r="G5" s="67"/>
      <c r="H5" s="220"/>
      <c r="I5" s="220"/>
      <c r="J5" s="67"/>
      <c r="K5" s="220"/>
      <c r="L5" s="220"/>
      <c r="M5" s="9"/>
    </row>
    <row r="6" spans="2:13" s="14" customFormat="1" ht="18.75" customHeight="1">
      <c r="B6" s="221" t="s">
        <v>60</v>
      </c>
      <c r="C6" s="222"/>
      <c r="D6" s="24" t="s">
        <v>11</v>
      </c>
      <c r="E6" s="221" t="s">
        <v>61</v>
      </c>
      <c r="F6" s="222"/>
      <c r="G6" s="24" t="s">
        <v>11</v>
      </c>
      <c r="H6" s="221" t="s">
        <v>62</v>
      </c>
      <c r="I6" s="222"/>
      <c r="J6" s="24" t="s">
        <v>11</v>
      </c>
      <c r="K6" s="221" t="s">
        <v>9</v>
      </c>
      <c r="L6" s="222"/>
      <c r="M6" s="24" t="s">
        <v>11</v>
      </c>
    </row>
    <row r="7" spans="2:13" ht="18.75" customHeight="1" thickBot="1">
      <c r="B7" s="223"/>
      <c r="C7" s="224"/>
      <c r="D7" s="21">
        <v>0.06</v>
      </c>
      <c r="E7" s="223"/>
      <c r="F7" s="224"/>
      <c r="G7" s="71">
        <v>0.06</v>
      </c>
      <c r="H7" s="223"/>
      <c r="I7" s="224"/>
      <c r="J7" s="26">
        <v>0.06</v>
      </c>
      <c r="K7" s="223"/>
      <c r="L7" s="224"/>
      <c r="M7" s="21">
        <v>0.06</v>
      </c>
    </row>
    <row r="8" spans="2:13" s="29" customFormat="1" ht="18.75" customHeight="1">
      <c r="B8" s="27" t="s">
        <v>0</v>
      </c>
      <c r="C8" s="25" t="s">
        <v>1</v>
      </c>
      <c r="D8" s="24" t="s">
        <v>41</v>
      </c>
      <c r="E8" s="27" t="s">
        <v>0</v>
      </c>
      <c r="F8" s="25" t="s">
        <v>1</v>
      </c>
      <c r="G8" s="24" t="s">
        <v>41</v>
      </c>
      <c r="H8" s="27" t="s">
        <v>0</v>
      </c>
      <c r="I8" s="25" t="s">
        <v>1</v>
      </c>
      <c r="J8" s="24" t="s">
        <v>41</v>
      </c>
      <c r="K8" s="27" t="s">
        <v>0</v>
      </c>
      <c r="L8" s="25" t="s">
        <v>1</v>
      </c>
      <c r="M8" s="24" t="s">
        <v>41</v>
      </c>
    </row>
    <row r="9" spans="2:13" ht="17.25" customHeight="1">
      <c r="B9" s="16">
        <v>44573</v>
      </c>
      <c r="C9" s="12" t="s">
        <v>8</v>
      </c>
      <c r="D9" s="48">
        <v>110187.93</v>
      </c>
      <c r="E9" s="16">
        <v>44657</v>
      </c>
      <c r="F9" s="12" t="s">
        <v>8</v>
      </c>
      <c r="G9" s="46">
        <v>41939.34</v>
      </c>
      <c r="H9" s="16">
        <v>44749</v>
      </c>
      <c r="I9" s="12" t="s">
        <v>8</v>
      </c>
      <c r="J9" s="46">
        <v>149805.58</v>
      </c>
      <c r="K9" s="16">
        <v>44850</v>
      </c>
      <c r="L9" s="12" t="s">
        <v>8</v>
      </c>
      <c r="M9" s="46">
        <v>70076.16</v>
      </c>
    </row>
    <row r="10" spans="2:13" ht="17.25" customHeight="1">
      <c r="B10" s="16">
        <v>44585</v>
      </c>
      <c r="C10" s="12" t="s">
        <v>2</v>
      </c>
      <c r="D10" s="48">
        <v>10500</v>
      </c>
      <c r="E10" s="16">
        <v>44686</v>
      </c>
      <c r="F10" s="12" t="s">
        <v>2</v>
      </c>
      <c r="G10" s="46">
        <v>70179.28</v>
      </c>
      <c r="H10" s="16">
        <v>44785</v>
      </c>
      <c r="I10" s="12" t="s">
        <v>2</v>
      </c>
      <c r="J10" s="46">
        <v>53448.65</v>
      </c>
      <c r="K10" s="16">
        <v>44912</v>
      </c>
      <c r="L10" s="12" t="s">
        <v>2</v>
      </c>
      <c r="M10" s="46">
        <v>66393.02</v>
      </c>
    </row>
    <row r="11" spans="2:13" ht="17.25" customHeight="1">
      <c r="B11" s="16">
        <v>44645</v>
      </c>
      <c r="C11" s="12" t="s">
        <v>2</v>
      </c>
      <c r="D11" s="48">
        <v>133279.21</v>
      </c>
      <c r="E11" s="16">
        <v>44737</v>
      </c>
      <c r="F11" s="12" t="s">
        <v>2</v>
      </c>
      <c r="G11" s="46">
        <v>256000</v>
      </c>
      <c r="H11" s="16">
        <v>44819</v>
      </c>
      <c r="I11" s="12" t="s">
        <v>2</v>
      </c>
      <c r="J11" s="46">
        <v>52062.26</v>
      </c>
      <c r="K11" s="16">
        <v>44914</v>
      </c>
      <c r="L11" s="12" t="s">
        <v>2</v>
      </c>
      <c r="M11" s="46">
        <v>85566.29</v>
      </c>
    </row>
    <row r="12" spans="2:13" ht="17.25" customHeight="1">
      <c r="B12" s="16"/>
      <c r="C12" s="12"/>
      <c r="D12" s="48"/>
      <c r="E12" s="16"/>
      <c r="F12" s="12"/>
      <c r="G12" s="46"/>
      <c r="H12" s="16"/>
      <c r="I12" s="12"/>
      <c r="J12" s="46"/>
      <c r="K12" s="16"/>
      <c r="L12" s="12"/>
      <c r="M12" s="46"/>
    </row>
    <row r="13" spans="2:13" ht="17.25" customHeight="1">
      <c r="B13" s="16"/>
      <c r="C13" s="12"/>
      <c r="D13" s="48"/>
      <c r="E13" s="16"/>
      <c r="F13" s="12"/>
      <c r="G13" s="46"/>
      <c r="H13" s="16"/>
      <c r="I13" s="12"/>
      <c r="J13" s="46"/>
      <c r="K13" s="16"/>
      <c r="L13" s="12"/>
      <c r="M13" s="46"/>
    </row>
    <row r="14" spans="2:13" ht="17.25" customHeight="1">
      <c r="B14" s="16"/>
      <c r="C14" s="12"/>
      <c r="D14" s="48"/>
      <c r="E14" s="16"/>
      <c r="F14" s="12"/>
      <c r="G14" s="46"/>
      <c r="H14" s="16"/>
      <c r="I14" s="12"/>
      <c r="J14" s="46"/>
      <c r="K14" s="16"/>
      <c r="L14" s="12"/>
      <c r="M14" s="46"/>
    </row>
    <row r="15" spans="2:13" ht="17.25" customHeight="1">
      <c r="B15" s="16"/>
      <c r="C15" s="12"/>
      <c r="D15" s="48"/>
      <c r="E15" s="16"/>
      <c r="F15" s="12"/>
      <c r="G15" s="46"/>
      <c r="H15" s="16"/>
      <c r="I15" s="12"/>
      <c r="J15" s="46"/>
      <c r="K15" s="16"/>
      <c r="L15" s="12"/>
      <c r="M15" s="46"/>
    </row>
    <row r="16" spans="2:13" ht="17.25" customHeight="1">
      <c r="B16" s="16"/>
      <c r="C16" s="12"/>
      <c r="D16" s="48"/>
      <c r="E16" s="16"/>
      <c r="F16" s="12"/>
      <c r="G16" s="46"/>
      <c r="H16" s="16"/>
      <c r="I16" s="12"/>
      <c r="J16" s="46"/>
      <c r="K16" s="16"/>
      <c r="L16" s="12"/>
      <c r="M16" s="46"/>
    </row>
    <row r="17" spans="2:13" ht="17.25" customHeight="1">
      <c r="B17" s="16"/>
      <c r="C17" s="12"/>
      <c r="D17" s="48"/>
      <c r="E17" s="16"/>
      <c r="F17" s="12"/>
      <c r="G17" s="46"/>
      <c r="H17" s="16"/>
      <c r="I17" s="12"/>
      <c r="J17" s="46"/>
      <c r="K17" s="16"/>
      <c r="L17" s="12"/>
      <c r="M17" s="46"/>
    </row>
    <row r="18" spans="2:17" ht="17.25" customHeight="1" thickBot="1">
      <c r="B18" s="73"/>
      <c r="C18" s="74"/>
      <c r="D18" s="75"/>
      <c r="E18" s="18"/>
      <c r="F18" s="19"/>
      <c r="G18" s="47"/>
      <c r="H18" s="18"/>
      <c r="I18" s="19"/>
      <c r="J18" s="47"/>
      <c r="K18" s="18"/>
      <c r="L18" s="19"/>
      <c r="M18" s="47"/>
      <c r="N18" s="1"/>
      <c r="O18" s="1"/>
      <c r="P18" s="1"/>
      <c r="Q18" s="1"/>
    </row>
    <row r="19" spans="1:17" ht="16.5" thickBot="1">
      <c r="A19" s="3"/>
      <c r="B19" s="159" t="s">
        <v>47</v>
      </c>
      <c r="C19" s="160"/>
      <c r="D19" s="72">
        <f>SUM(D9:D18)</f>
        <v>253967.13999999998</v>
      </c>
      <c r="E19" s="159" t="s">
        <v>50</v>
      </c>
      <c r="F19" s="160"/>
      <c r="G19" s="72">
        <f>SUM(G9:G18)</f>
        <v>368118.62</v>
      </c>
      <c r="H19" s="159" t="s">
        <v>51</v>
      </c>
      <c r="I19" s="160"/>
      <c r="J19" s="72">
        <f>SUM(J9:J18)</f>
        <v>255316.49</v>
      </c>
      <c r="K19" s="159" t="s">
        <v>52</v>
      </c>
      <c r="L19" s="160"/>
      <c r="M19" s="72">
        <f>SUM(M9:M18)</f>
        <v>222035.46999999997</v>
      </c>
      <c r="N19" s="1"/>
      <c r="O19" s="1"/>
      <c r="P19" s="1"/>
      <c r="Q19" s="1"/>
    </row>
    <row r="20" spans="1:17" ht="15.75">
      <c r="A20" s="3"/>
      <c r="B20" s="161" t="s">
        <v>58</v>
      </c>
      <c r="C20" s="162"/>
      <c r="D20" s="50">
        <f>ROUND(D19,0)</f>
        <v>253967</v>
      </c>
      <c r="E20" s="161" t="s">
        <v>63</v>
      </c>
      <c r="F20" s="162"/>
      <c r="G20" s="50">
        <f>ROUND(D19+G19,0)</f>
        <v>622086</v>
      </c>
      <c r="H20" s="161" t="s">
        <v>64</v>
      </c>
      <c r="I20" s="162"/>
      <c r="J20" s="50">
        <f>ROUND(D19+G19+J19,0)</f>
        <v>877402</v>
      </c>
      <c r="K20" s="161" t="s">
        <v>35</v>
      </c>
      <c r="L20" s="162"/>
      <c r="M20" s="50">
        <f>ROUND(D19+G19+J19+M19,0)</f>
        <v>1099438</v>
      </c>
      <c r="N20" s="1"/>
      <c r="O20" s="225" t="s">
        <v>12</v>
      </c>
      <c r="P20" s="226"/>
      <c r="Q20" s="227"/>
    </row>
    <row r="21" spans="2:17" s="84" customFormat="1" ht="15.75" customHeight="1">
      <c r="B21" s="169" t="s">
        <v>65</v>
      </c>
      <c r="C21" s="162"/>
      <c r="D21" s="49">
        <f>IF(IF(D20&gt;300000,(D20-300000)*0.01,0)&gt;(275560-D24),(275560-D24),IF(D20&gt;300000,(D20-300000)*0.01,0))</f>
        <v>0</v>
      </c>
      <c r="E21" s="169" t="s">
        <v>66</v>
      </c>
      <c r="F21" s="162"/>
      <c r="G21" s="49">
        <f>IF(IF(G20&gt;300000,(G20-300000)*0.01,0)&gt;(275560-G24),(275560-G24),IF(G20&gt;300000,(G20-300000)*0.01,0))</f>
        <v>3220.86</v>
      </c>
      <c r="H21" s="169" t="s">
        <v>67</v>
      </c>
      <c r="I21" s="162"/>
      <c r="J21" s="49">
        <f>IF(IF(J20&gt;300000,(J20-300000)*0.01,0)&gt;(275560-J24),(275560-J24),IF(J20&gt;300000,(J20-300000)*0.01,0))</f>
        <v>5774.02</v>
      </c>
      <c r="K21" s="169" t="s">
        <v>36</v>
      </c>
      <c r="L21" s="162"/>
      <c r="M21" s="49">
        <f>IF(IF(M20&gt;300000,(M20-300000)*0.01,0)&gt;(275560-M24),(275560-M24),IF(M20&gt;300000,(M20-300000)*0.01,0))</f>
        <v>7994.38</v>
      </c>
      <c r="N21" s="85"/>
      <c r="O21" s="228"/>
      <c r="P21" s="229"/>
      <c r="Q21" s="230"/>
    </row>
    <row r="22" spans="2:17" ht="15.75" customHeight="1" thickBot="1">
      <c r="B22" s="248" t="s">
        <v>107</v>
      </c>
      <c r="C22" s="249"/>
      <c r="D22" s="53">
        <v>0</v>
      </c>
      <c r="E22" s="248" t="s">
        <v>107</v>
      </c>
      <c r="F22" s="249"/>
      <c r="G22" s="53">
        <v>0</v>
      </c>
      <c r="H22" s="248" t="s">
        <v>107</v>
      </c>
      <c r="I22" s="249"/>
      <c r="J22" s="53">
        <v>0</v>
      </c>
      <c r="K22" s="248" t="s">
        <v>107</v>
      </c>
      <c r="L22" s="249"/>
      <c r="M22" s="53">
        <v>0</v>
      </c>
      <c r="N22" s="1"/>
      <c r="O22" s="68"/>
      <c r="P22" s="69"/>
      <c r="Q22" s="70"/>
    </row>
    <row r="23" spans="1:17" ht="12.75" customHeight="1">
      <c r="A23" s="3"/>
      <c r="B23" s="172" t="s">
        <v>7</v>
      </c>
      <c r="C23" s="247"/>
      <c r="D23" s="174"/>
      <c r="E23" s="172" t="s">
        <v>7</v>
      </c>
      <c r="F23" s="247"/>
      <c r="G23" s="174"/>
      <c r="H23" s="172" t="s">
        <v>7</v>
      </c>
      <c r="I23" s="247"/>
      <c r="J23" s="174"/>
      <c r="K23" s="172" t="s">
        <v>7</v>
      </c>
      <c r="L23" s="247"/>
      <c r="M23" s="174"/>
      <c r="N23" s="1"/>
      <c r="O23" s="30"/>
      <c r="P23" s="31"/>
      <c r="Q23" s="28"/>
    </row>
    <row r="24" spans="1:17" ht="15" customHeight="1">
      <c r="A24" s="3"/>
      <c r="B24" s="250" t="s">
        <v>4</v>
      </c>
      <c r="C24" s="252"/>
      <c r="D24" s="41">
        <v>8112</v>
      </c>
      <c r="E24" s="250" t="s">
        <v>26</v>
      </c>
      <c r="F24" s="252"/>
      <c r="G24" s="41">
        <v>8112</v>
      </c>
      <c r="H24" s="250" t="s">
        <v>29</v>
      </c>
      <c r="I24" s="252"/>
      <c r="J24" s="41">
        <v>8112</v>
      </c>
      <c r="K24" s="250" t="s">
        <v>32</v>
      </c>
      <c r="L24" s="252"/>
      <c r="M24" s="41">
        <v>8112</v>
      </c>
      <c r="N24" s="1"/>
      <c r="O24" s="161" t="s">
        <v>13</v>
      </c>
      <c r="P24" s="170"/>
      <c r="Q24" s="22">
        <f>M24+J24+G24+D24</f>
        <v>32448</v>
      </c>
    </row>
    <row r="25" spans="1:17" ht="15" customHeight="1">
      <c r="A25" s="3"/>
      <c r="B25" s="250" t="s">
        <v>5</v>
      </c>
      <c r="C25" s="251"/>
      <c r="D25" s="41">
        <v>2106.5</v>
      </c>
      <c r="E25" s="250" t="s">
        <v>27</v>
      </c>
      <c r="F25" s="251"/>
      <c r="G25" s="41">
        <v>2106.5</v>
      </c>
      <c r="H25" s="250" t="s">
        <v>30</v>
      </c>
      <c r="I25" s="251"/>
      <c r="J25" s="41">
        <v>2106.5</v>
      </c>
      <c r="K25" s="250" t="s">
        <v>33</v>
      </c>
      <c r="L25" s="251"/>
      <c r="M25" s="41">
        <v>2106.5</v>
      </c>
      <c r="N25" s="1"/>
      <c r="O25" s="161" t="s">
        <v>14</v>
      </c>
      <c r="P25" s="170"/>
      <c r="Q25" s="22">
        <f>M25+J25+G25+D25</f>
        <v>8426</v>
      </c>
    </row>
    <row r="26" spans="1:17" ht="15" customHeight="1">
      <c r="A26" s="3"/>
      <c r="B26" s="169" t="s">
        <v>109</v>
      </c>
      <c r="C26" s="171"/>
      <c r="D26" s="52">
        <f>D21</f>
        <v>0</v>
      </c>
      <c r="E26" s="169" t="s">
        <v>110</v>
      </c>
      <c r="F26" s="171"/>
      <c r="G26" s="42">
        <f>G21-D21</f>
        <v>3220.86</v>
      </c>
      <c r="H26" s="169" t="s">
        <v>111</v>
      </c>
      <c r="I26" s="171"/>
      <c r="J26" s="42">
        <f>J21-G21</f>
        <v>2553.1600000000003</v>
      </c>
      <c r="K26" s="169" t="s">
        <v>112</v>
      </c>
      <c r="L26" s="171"/>
      <c r="M26" s="42">
        <f>M21-J21</f>
        <v>2220.3599999999997</v>
      </c>
      <c r="N26" s="1"/>
      <c r="O26" s="169" t="s">
        <v>15</v>
      </c>
      <c r="P26" s="170"/>
      <c r="Q26" s="22">
        <f>M26+J26+G26+D26</f>
        <v>7994.380000000001</v>
      </c>
    </row>
    <row r="27" spans="2:17" ht="16.5" thickBot="1">
      <c r="B27" s="175" t="s">
        <v>6</v>
      </c>
      <c r="C27" s="176"/>
      <c r="D27" s="53">
        <v>0</v>
      </c>
      <c r="E27" s="175" t="s">
        <v>28</v>
      </c>
      <c r="F27" s="176"/>
      <c r="G27" s="43">
        <v>0</v>
      </c>
      <c r="H27" s="175" t="s">
        <v>31</v>
      </c>
      <c r="I27" s="176"/>
      <c r="J27" s="43">
        <v>0</v>
      </c>
      <c r="K27" s="175" t="s">
        <v>34</v>
      </c>
      <c r="L27" s="176"/>
      <c r="M27" s="43">
        <v>0</v>
      </c>
      <c r="N27" s="1"/>
      <c r="O27" s="161" t="s">
        <v>16</v>
      </c>
      <c r="P27" s="170"/>
      <c r="Q27" s="22">
        <f>M27+J27+G27+D27</f>
        <v>0</v>
      </c>
    </row>
    <row r="28" spans="2:17" ht="17.25" thickBot="1" thickTop="1">
      <c r="B28" s="177" t="s">
        <v>68</v>
      </c>
      <c r="C28" s="242"/>
      <c r="D28" s="54">
        <f>ROUND(D20*D7,0)</f>
        <v>15238</v>
      </c>
      <c r="E28" s="177" t="s">
        <v>69</v>
      </c>
      <c r="F28" s="242"/>
      <c r="G28" s="44">
        <f>ROUND(G20*G7,0)</f>
        <v>37325</v>
      </c>
      <c r="H28" s="177" t="s">
        <v>70</v>
      </c>
      <c r="I28" s="242"/>
      <c r="J28" s="44">
        <f>ROUND(J20*J7,0)</f>
        <v>52644</v>
      </c>
      <c r="K28" s="177" t="s">
        <v>37</v>
      </c>
      <c r="L28" s="242"/>
      <c r="M28" s="44">
        <f>ROUND(M20*M7,0)</f>
        <v>65966</v>
      </c>
      <c r="N28" s="1"/>
      <c r="O28" s="161"/>
      <c r="P28" s="170"/>
      <c r="Q28" s="28"/>
    </row>
    <row r="29" spans="2:17" s="81" customFormat="1" ht="15.75">
      <c r="B29" s="243" t="s">
        <v>71</v>
      </c>
      <c r="C29" s="244"/>
      <c r="D29" s="54">
        <f>IF(ROUND(D20*D7*G4,0)&lt;=ROUND(D24+D25+D26+D27+D22,0),ROUND(D20*D7*G4,0),ROUND(D24+D25+D26+D27+D22,0))</f>
        <v>10219</v>
      </c>
      <c r="E29" s="245" t="s">
        <v>72</v>
      </c>
      <c r="F29" s="246"/>
      <c r="G29" s="44">
        <f>IF(ROUND(G20*G7*G4,0)&lt;=ROUND(G24+G25+G26+G27+D24+D25+D26+D27+G22+D22,0),ROUND(G20*G7*G4,0),ROUND(G24+G25+G26+G27+D24+D25+D26+D27+G22+D22,0))</f>
        <v>23658</v>
      </c>
      <c r="H29" s="245" t="s">
        <v>73</v>
      </c>
      <c r="I29" s="246"/>
      <c r="J29" s="44">
        <f>IF(ROUND(J20*J7*G4,0)&lt;=ROUND(J24+J25+J26+J27+G24+G25+G26+G27+D24+D25+D26+D27+J22+G22+D22,0),ROUND(J20*J7*G4,0),ROUND(J24+J25+J26+J27+G24+G25+G26+G27+D24+D25+D26+D27+J22+G22+D22,0))</f>
        <v>36430</v>
      </c>
      <c r="K29" s="245" t="s">
        <v>38</v>
      </c>
      <c r="L29" s="246"/>
      <c r="M29" s="44">
        <f>IF(ROUND(M20*M7*G4,0)&lt;=ROUND(M24+M25+M26+M27+J24+J25+J26+J27+G24+G25+G26+G27+D24+D25+D26+D27+M22+J22+G22+D22,0),ROUND(M20*M7*G4,0),ROUND(M24+M25+M26+M27+J24+J25+J26+J27+G24+G25+G26+G27+D24+D25+D26+D27+M22+J22+G22+D22,0))</f>
        <v>48868</v>
      </c>
      <c r="N29" s="82"/>
      <c r="O29" s="161"/>
      <c r="P29" s="170"/>
      <c r="Q29" s="83"/>
    </row>
    <row r="30" spans="2:17" ht="16.5" thickBot="1">
      <c r="B30" s="181" t="s">
        <v>18</v>
      </c>
      <c r="C30" s="241"/>
      <c r="D30" s="55">
        <f>ROUND(D28-D29,0)</f>
        <v>5019</v>
      </c>
      <c r="E30" s="181" t="s">
        <v>23</v>
      </c>
      <c r="F30" s="241"/>
      <c r="G30" s="45">
        <f>IF(ROUND(G28-G29,0)-D30&lt;=0,0,ROUND(G28-G29,0)-D30)</f>
        <v>8648</v>
      </c>
      <c r="H30" s="181" t="s">
        <v>24</v>
      </c>
      <c r="I30" s="241"/>
      <c r="J30" s="45">
        <f>IF(ROUND(J28-J29,0)-G30-D30&lt;=0,0,ROUND(J28-J29,0)-G30-D30)</f>
        <v>2547</v>
      </c>
      <c r="K30" s="181" t="s">
        <v>25</v>
      </c>
      <c r="L30" s="241"/>
      <c r="M30" s="45">
        <f>IF(ROUND(M28-M29,0)-J30-G30-D30&lt;=0,0,ROUND(M28-M29,0)-J30-G30-D30)</f>
        <v>884</v>
      </c>
      <c r="N30" s="1"/>
      <c r="O30" s="181" t="s">
        <v>17</v>
      </c>
      <c r="P30" s="183"/>
      <c r="Q30" s="23">
        <f>M30+J30+G30+D30</f>
        <v>17098</v>
      </c>
    </row>
    <row r="31" spans="2:4" ht="15">
      <c r="B31" s="231"/>
      <c r="C31" s="231"/>
      <c r="D31" s="231"/>
    </row>
    <row r="32" ht="15.75" thickBot="1"/>
    <row r="33" spans="2:10" ht="18" customHeight="1">
      <c r="B33" s="232" t="s">
        <v>40</v>
      </c>
      <c r="C33" s="233"/>
      <c r="D33" s="233"/>
      <c r="E33" s="233"/>
      <c r="F33" s="233"/>
      <c r="G33" s="233"/>
      <c r="H33" s="233"/>
      <c r="I33" s="233"/>
      <c r="J33" s="234"/>
    </row>
    <row r="34" spans="2:10" ht="14.25" customHeight="1">
      <c r="B34" s="235"/>
      <c r="C34" s="236"/>
      <c r="D34" s="236"/>
      <c r="E34" s="236"/>
      <c r="F34" s="236"/>
      <c r="G34" s="236"/>
      <c r="H34" s="236"/>
      <c r="I34" s="236"/>
      <c r="J34" s="237"/>
    </row>
    <row r="35" spans="2:10" ht="7.5" customHeight="1">
      <c r="B35" s="34"/>
      <c r="C35" s="5"/>
      <c r="D35" s="5"/>
      <c r="E35" s="5"/>
      <c r="F35" s="5"/>
      <c r="G35" s="5"/>
      <c r="H35" s="5"/>
      <c r="I35" s="5"/>
      <c r="J35" s="8"/>
    </row>
    <row r="36" spans="2:10" ht="15.75">
      <c r="B36" s="185" t="s">
        <v>74</v>
      </c>
      <c r="C36" s="186"/>
      <c r="D36" s="56">
        <f>D20</f>
        <v>253967</v>
      </c>
      <c r="E36" s="186" t="s">
        <v>75</v>
      </c>
      <c r="F36" s="186"/>
      <c r="G36" s="56">
        <f>D29</f>
        <v>10219</v>
      </c>
      <c r="H36" s="186" t="s">
        <v>76</v>
      </c>
      <c r="I36" s="186"/>
      <c r="J36" s="32">
        <f>D7</f>
        <v>0.06</v>
      </c>
    </row>
    <row r="37" spans="2:10" ht="15.75">
      <c r="B37" s="185" t="s">
        <v>114</v>
      </c>
      <c r="C37" s="186"/>
      <c r="D37" s="56">
        <f>G20</f>
        <v>622086</v>
      </c>
      <c r="E37" s="186" t="s">
        <v>19</v>
      </c>
      <c r="F37" s="186"/>
      <c r="G37" s="56">
        <f>G29</f>
        <v>23658</v>
      </c>
      <c r="H37" s="186" t="s">
        <v>20</v>
      </c>
      <c r="I37" s="186"/>
      <c r="J37" s="32">
        <f>G7</f>
        <v>0.06</v>
      </c>
    </row>
    <row r="38" spans="2:10" ht="15.75">
      <c r="B38" s="185" t="s">
        <v>115</v>
      </c>
      <c r="C38" s="186"/>
      <c r="D38" s="56">
        <f>J20</f>
        <v>877402</v>
      </c>
      <c r="E38" s="186" t="s">
        <v>77</v>
      </c>
      <c r="F38" s="186"/>
      <c r="G38" s="56">
        <f>J29</f>
        <v>36430</v>
      </c>
      <c r="H38" s="186" t="s">
        <v>78</v>
      </c>
      <c r="I38" s="186"/>
      <c r="J38" s="32">
        <f>J7</f>
        <v>0.06</v>
      </c>
    </row>
    <row r="39" spans="2:10" ht="16.5" thickBot="1">
      <c r="B39" s="194" t="s">
        <v>116</v>
      </c>
      <c r="C39" s="195"/>
      <c r="D39" s="57">
        <f>M20</f>
        <v>1099438</v>
      </c>
      <c r="E39" s="195" t="s">
        <v>53</v>
      </c>
      <c r="F39" s="195"/>
      <c r="G39" s="57">
        <f>M29</f>
        <v>48868</v>
      </c>
      <c r="H39" s="195" t="s">
        <v>54</v>
      </c>
      <c r="I39" s="195"/>
      <c r="J39" s="33">
        <f>M7</f>
        <v>0.06</v>
      </c>
    </row>
    <row r="41" ht="15.75" thickBot="1"/>
    <row r="42" spans="2:6" ht="21.75" thickBot="1">
      <c r="B42" s="238" t="s">
        <v>39</v>
      </c>
      <c r="C42" s="239"/>
      <c r="D42" s="239"/>
      <c r="E42" s="239"/>
      <c r="F42" s="240"/>
    </row>
    <row r="45" s="76" customFormat="1" ht="15"/>
  </sheetData>
  <sheetProtection/>
  <mergeCells count="87">
    <mergeCell ref="B1:D1"/>
    <mergeCell ref="E1:G1"/>
    <mergeCell ref="B3:F4"/>
    <mergeCell ref="G3:H3"/>
    <mergeCell ref="I3:J3"/>
    <mergeCell ref="G4:H4"/>
    <mergeCell ref="I4:J4"/>
    <mergeCell ref="H1:L1"/>
    <mergeCell ref="B5:C5"/>
    <mergeCell ref="E5:F5"/>
    <mergeCell ref="H5:I5"/>
    <mergeCell ref="K5:L5"/>
    <mergeCell ref="B6:C7"/>
    <mergeCell ref="E6:F7"/>
    <mergeCell ref="H6:I7"/>
    <mergeCell ref="K6:L7"/>
    <mergeCell ref="B19:C19"/>
    <mergeCell ref="E19:F19"/>
    <mergeCell ref="H19:I19"/>
    <mergeCell ref="K19:L19"/>
    <mergeCell ref="B20:C20"/>
    <mergeCell ref="E20:F20"/>
    <mergeCell ref="H20:I20"/>
    <mergeCell ref="K20:L20"/>
    <mergeCell ref="O20:Q21"/>
    <mergeCell ref="B21:C21"/>
    <mergeCell ref="E21:F21"/>
    <mergeCell ref="H21:I21"/>
    <mergeCell ref="K21:L21"/>
    <mergeCell ref="B22:C22"/>
    <mergeCell ref="E22:F22"/>
    <mergeCell ref="H22:I22"/>
    <mergeCell ref="K22:L22"/>
    <mergeCell ref="B23:D23"/>
    <mergeCell ref="E23:G23"/>
    <mergeCell ref="H23:J23"/>
    <mergeCell ref="K23:M23"/>
    <mergeCell ref="B24:C24"/>
    <mergeCell ref="E24:F24"/>
    <mergeCell ref="H24:I24"/>
    <mergeCell ref="K24:L24"/>
    <mergeCell ref="O24:P24"/>
    <mergeCell ref="B25:C25"/>
    <mergeCell ref="E25:F25"/>
    <mergeCell ref="H25:I25"/>
    <mergeCell ref="K25:L25"/>
    <mergeCell ref="O25:P25"/>
    <mergeCell ref="B26:C26"/>
    <mergeCell ref="E26:F26"/>
    <mergeCell ref="H26:I26"/>
    <mergeCell ref="K26:L26"/>
    <mergeCell ref="O26:P26"/>
    <mergeCell ref="B27:C27"/>
    <mergeCell ref="E27:F27"/>
    <mergeCell ref="H27:I27"/>
    <mergeCell ref="K27:L27"/>
    <mergeCell ref="O27:P27"/>
    <mergeCell ref="B28:C28"/>
    <mergeCell ref="E28:F28"/>
    <mergeCell ref="H28:I28"/>
    <mergeCell ref="K28:L28"/>
    <mergeCell ref="O28:P28"/>
    <mergeCell ref="B29:C29"/>
    <mergeCell ref="E29:F29"/>
    <mergeCell ref="H29:I29"/>
    <mergeCell ref="K29:L29"/>
    <mergeCell ref="O29:P29"/>
    <mergeCell ref="B30:C30"/>
    <mergeCell ref="E30:F30"/>
    <mergeCell ref="H30:I30"/>
    <mergeCell ref="K30:L30"/>
    <mergeCell ref="O30:P30"/>
    <mergeCell ref="B31:D31"/>
    <mergeCell ref="B33:J34"/>
    <mergeCell ref="B36:C36"/>
    <mergeCell ref="E36:F36"/>
    <mergeCell ref="H36:I36"/>
    <mergeCell ref="B37:C37"/>
    <mergeCell ref="E37:F37"/>
    <mergeCell ref="H37:I37"/>
    <mergeCell ref="B42:F42"/>
    <mergeCell ref="B38:C38"/>
    <mergeCell ref="E38:F38"/>
    <mergeCell ref="H38:I38"/>
    <mergeCell ref="B39:C39"/>
    <mergeCell ref="E39:F39"/>
    <mergeCell ref="H39:I39"/>
  </mergeCells>
  <hyperlinks>
    <hyperlink ref="B33:I34" r:id="rId1" display="Данные для формирования декларации УСН (бесплатно) в Excel на сайте http://ipipip.ru/usn/"/>
    <hyperlink ref="B42:F42" r:id="rId2" display="Смотрите также: образы КУДИР https://ipipip.ru/usn/kudir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2">
      <selection activeCell="A43" sqref="A43:IV43"/>
    </sheetView>
  </sheetViews>
  <sheetFormatPr defaultColWidth="9.140625" defaultRowHeight="15"/>
  <cols>
    <col min="1" max="1" width="1.57421875" style="0" customWidth="1"/>
    <col min="2" max="2" width="9.140625" style="0" customWidth="1"/>
    <col min="3" max="3" width="27.57421875" style="0" customWidth="1"/>
    <col min="4" max="5" width="15.00390625" style="0" customWidth="1"/>
    <col min="6" max="6" width="9.140625" style="0" customWidth="1"/>
    <col min="7" max="7" width="27.57421875" style="0" customWidth="1"/>
    <col min="8" max="9" width="15.00390625" style="0" customWidth="1"/>
    <col min="10" max="10" width="9.140625" style="0" customWidth="1"/>
    <col min="11" max="11" width="27.57421875" style="0" customWidth="1"/>
    <col min="12" max="13" width="15.00390625" style="0" customWidth="1"/>
    <col min="14" max="14" width="9.140625" style="0" customWidth="1"/>
    <col min="15" max="15" width="27.57421875" style="0" customWidth="1"/>
    <col min="16" max="17" width="15.00390625" style="0" customWidth="1"/>
  </cols>
  <sheetData>
    <row r="1" spans="2:7" ht="15.75">
      <c r="B1" s="202" t="s">
        <v>21</v>
      </c>
      <c r="C1" s="202"/>
      <c r="D1" s="202"/>
      <c r="E1" s="133" t="s">
        <v>22</v>
      </c>
      <c r="F1" s="133"/>
      <c r="G1" s="134"/>
    </row>
    <row r="2" ht="6" customHeight="1" thickBot="1"/>
    <row r="3" spans="1:17" ht="24" customHeight="1">
      <c r="A3" s="4"/>
      <c r="B3" s="35" t="s">
        <v>93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61"/>
    </row>
    <row r="4" spans="1:17" ht="24" customHeight="1">
      <c r="A4" s="4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62"/>
    </row>
    <row r="5" spans="2:17" ht="15" customHeight="1" thickBot="1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62"/>
    </row>
    <row r="6" spans="2:17" s="14" customFormat="1" ht="18.75" customHeight="1">
      <c r="B6" s="267" t="s">
        <v>60</v>
      </c>
      <c r="C6" s="268"/>
      <c r="D6" s="268"/>
      <c r="E6" s="24" t="s">
        <v>11</v>
      </c>
      <c r="F6" s="267" t="s">
        <v>61</v>
      </c>
      <c r="G6" s="268"/>
      <c r="H6" s="268"/>
      <c r="I6" s="24" t="s">
        <v>11</v>
      </c>
      <c r="J6" s="267" t="s">
        <v>62</v>
      </c>
      <c r="K6" s="268"/>
      <c r="L6" s="268"/>
      <c r="M6" s="24" t="s">
        <v>11</v>
      </c>
      <c r="N6" s="267" t="s">
        <v>9</v>
      </c>
      <c r="O6" s="268"/>
      <c r="P6" s="268"/>
      <c r="Q6" s="24" t="s">
        <v>11</v>
      </c>
    </row>
    <row r="7" spans="2:17" ht="18.75" customHeight="1">
      <c r="B7" s="269"/>
      <c r="C7" s="270"/>
      <c r="D7" s="270"/>
      <c r="E7" s="15">
        <v>0.15</v>
      </c>
      <c r="F7" s="269"/>
      <c r="G7" s="270"/>
      <c r="H7" s="270"/>
      <c r="I7" s="15">
        <v>0.15</v>
      </c>
      <c r="J7" s="269"/>
      <c r="K7" s="270"/>
      <c r="L7" s="270"/>
      <c r="M7" s="15">
        <v>0.15</v>
      </c>
      <c r="N7" s="269"/>
      <c r="O7" s="270"/>
      <c r="P7" s="270"/>
      <c r="Q7" s="15">
        <v>0.15</v>
      </c>
    </row>
    <row r="8" spans="2:17" s="29" customFormat="1" ht="18.75" customHeight="1">
      <c r="B8" s="64" t="s">
        <v>0</v>
      </c>
      <c r="C8" s="63" t="s">
        <v>42</v>
      </c>
      <c r="D8" s="63" t="s">
        <v>41</v>
      </c>
      <c r="E8" s="65" t="s">
        <v>43</v>
      </c>
      <c r="F8" s="64" t="s">
        <v>0</v>
      </c>
      <c r="G8" s="63" t="s">
        <v>42</v>
      </c>
      <c r="H8" s="63" t="s">
        <v>41</v>
      </c>
      <c r="I8" s="65" t="s">
        <v>43</v>
      </c>
      <c r="J8" s="64" t="s">
        <v>0</v>
      </c>
      <c r="K8" s="63" t="s">
        <v>42</v>
      </c>
      <c r="L8" s="63" t="s">
        <v>41</v>
      </c>
      <c r="M8" s="65" t="s">
        <v>43</v>
      </c>
      <c r="N8" s="64" t="s">
        <v>0</v>
      </c>
      <c r="O8" s="63" t="s">
        <v>42</v>
      </c>
      <c r="P8" s="63" t="s">
        <v>41</v>
      </c>
      <c r="Q8" s="65" t="s">
        <v>43</v>
      </c>
    </row>
    <row r="9" spans="2:17" ht="17.25" customHeight="1">
      <c r="B9" s="16">
        <v>44573</v>
      </c>
      <c r="C9" s="12" t="s">
        <v>8</v>
      </c>
      <c r="D9" s="13">
        <v>110187.93</v>
      </c>
      <c r="E9" s="17"/>
      <c r="F9" s="16">
        <v>44573</v>
      </c>
      <c r="G9" s="12" t="s">
        <v>8</v>
      </c>
      <c r="H9" s="13">
        <v>110187.93</v>
      </c>
      <c r="I9" s="17"/>
      <c r="J9" s="16">
        <v>44573</v>
      </c>
      <c r="K9" s="12" t="s">
        <v>8</v>
      </c>
      <c r="L9" s="13">
        <v>110187.93</v>
      </c>
      <c r="M9" s="17"/>
      <c r="N9" s="16">
        <v>44573</v>
      </c>
      <c r="O9" s="12" t="s">
        <v>8</v>
      </c>
      <c r="P9" s="13">
        <v>110187.93</v>
      </c>
      <c r="Q9" s="17"/>
    </row>
    <row r="10" spans="2:17" ht="17.25" customHeight="1">
      <c r="B10" s="16">
        <v>44585</v>
      </c>
      <c r="C10" s="12" t="s">
        <v>2</v>
      </c>
      <c r="D10" s="13">
        <v>10500</v>
      </c>
      <c r="E10" s="17"/>
      <c r="F10" s="16">
        <v>44585</v>
      </c>
      <c r="G10" s="12" t="s">
        <v>2</v>
      </c>
      <c r="H10" s="13">
        <v>10500</v>
      </c>
      <c r="I10" s="17"/>
      <c r="J10" s="16">
        <v>44585</v>
      </c>
      <c r="K10" s="12" t="s">
        <v>2</v>
      </c>
      <c r="L10" s="13">
        <v>10500</v>
      </c>
      <c r="M10" s="17"/>
      <c r="N10" s="16">
        <v>44585</v>
      </c>
      <c r="O10" s="12" t="s">
        <v>2</v>
      </c>
      <c r="P10" s="13">
        <v>10500</v>
      </c>
      <c r="Q10" s="17"/>
    </row>
    <row r="11" spans="2:17" ht="17.25" customHeight="1">
      <c r="B11" s="16">
        <v>44645</v>
      </c>
      <c r="C11" s="12" t="s">
        <v>44</v>
      </c>
      <c r="D11" s="13"/>
      <c r="E11" s="17">
        <v>25000</v>
      </c>
      <c r="F11" s="16">
        <v>44645</v>
      </c>
      <c r="G11" s="12" t="s">
        <v>44</v>
      </c>
      <c r="H11" s="13"/>
      <c r="I11" s="17">
        <v>25000</v>
      </c>
      <c r="J11" s="16">
        <v>44645</v>
      </c>
      <c r="K11" s="12" t="s">
        <v>44</v>
      </c>
      <c r="L11" s="13"/>
      <c r="M11" s="17">
        <v>25000</v>
      </c>
      <c r="N11" s="16">
        <v>44645</v>
      </c>
      <c r="O11" s="12" t="s">
        <v>44</v>
      </c>
      <c r="P11" s="13"/>
      <c r="Q11" s="17">
        <v>25000</v>
      </c>
    </row>
    <row r="12" spans="2:17" ht="17.25" customHeight="1">
      <c r="B12" s="16">
        <v>44646</v>
      </c>
      <c r="C12" s="12" t="s">
        <v>45</v>
      </c>
      <c r="D12" s="13"/>
      <c r="E12" s="17">
        <v>780.3</v>
      </c>
      <c r="F12" s="16">
        <v>44646</v>
      </c>
      <c r="G12" s="12" t="s">
        <v>45</v>
      </c>
      <c r="H12" s="13"/>
      <c r="I12" s="17">
        <v>780.3</v>
      </c>
      <c r="J12" s="16">
        <v>44646</v>
      </c>
      <c r="K12" s="12" t="s">
        <v>45</v>
      </c>
      <c r="L12" s="13"/>
      <c r="M12" s="17">
        <v>780.3</v>
      </c>
      <c r="N12" s="16">
        <v>44646</v>
      </c>
      <c r="O12" s="12" t="s">
        <v>45</v>
      </c>
      <c r="P12" s="13"/>
      <c r="Q12" s="17">
        <v>1780.3</v>
      </c>
    </row>
    <row r="13" spans="2:17" ht="17.25" customHeight="1">
      <c r="B13" s="16"/>
      <c r="C13" s="12"/>
      <c r="D13" s="13"/>
      <c r="E13" s="17"/>
      <c r="F13" s="16"/>
      <c r="G13" s="12"/>
      <c r="H13" s="13"/>
      <c r="I13" s="17"/>
      <c r="J13" s="16"/>
      <c r="K13" s="12"/>
      <c r="L13" s="13"/>
      <c r="M13" s="17"/>
      <c r="N13" s="16"/>
      <c r="O13" s="12"/>
      <c r="P13" s="13"/>
      <c r="Q13" s="17"/>
    </row>
    <row r="14" spans="2:17" ht="17.25" customHeight="1">
      <c r="B14" s="16"/>
      <c r="C14" s="12"/>
      <c r="D14" s="13"/>
      <c r="E14" s="17"/>
      <c r="F14" s="16"/>
      <c r="G14" s="12"/>
      <c r="H14" s="13"/>
      <c r="I14" s="17"/>
      <c r="J14" s="16"/>
      <c r="K14" s="12"/>
      <c r="L14" s="13"/>
      <c r="M14" s="17"/>
      <c r="N14" s="16"/>
      <c r="O14" s="12"/>
      <c r="P14" s="13"/>
      <c r="Q14" s="17"/>
    </row>
    <row r="15" spans="2:17" ht="17.25" customHeight="1">
      <c r="B15" s="16"/>
      <c r="C15" s="12"/>
      <c r="D15" s="13"/>
      <c r="E15" s="17"/>
      <c r="F15" s="16"/>
      <c r="G15" s="12"/>
      <c r="H15" s="13"/>
      <c r="I15" s="17"/>
      <c r="J15" s="16"/>
      <c r="K15" s="12"/>
      <c r="L15" s="13"/>
      <c r="M15" s="17"/>
      <c r="N15" s="16"/>
      <c r="O15" s="12"/>
      <c r="P15" s="13"/>
      <c r="Q15" s="17"/>
    </row>
    <row r="16" spans="2:17" ht="17.25" customHeight="1">
      <c r="B16" s="16"/>
      <c r="C16" s="12"/>
      <c r="D16" s="13"/>
      <c r="E16" s="17"/>
      <c r="F16" s="16"/>
      <c r="G16" s="12"/>
      <c r="H16" s="13"/>
      <c r="I16" s="17"/>
      <c r="J16" s="16"/>
      <c r="K16" s="12"/>
      <c r="L16" s="13"/>
      <c r="M16" s="17"/>
      <c r="N16" s="16"/>
      <c r="O16" s="12"/>
      <c r="P16" s="13"/>
      <c r="Q16" s="17"/>
    </row>
    <row r="17" spans="2:17" ht="17.25" customHeight="1">
      <c r="B17" s="16"/>
      <c r="C17" s="12"/>
      <c r="D17" s="13"/>
      <c r="E17" s="17"/>
      <c r="F17" s="16"/>
      <c r="G17" s="12"/>
      <c r="H17" s="13"/>
      <c r="I17" s="17"/>
      <c r="J17" s="16"/>
      <c r="K17" s="12"/>
      <c r="L17" s="13"/>
      <c r="M17" s="17"/>
      <c r="N17" s="16"/>
      <c r="O17" s="12"/>
      <c r="P17" s="13"/>
      <c r="Q17" s="17"/>
    </row>
    <row r="18" spans="2:17" ht="17.25" customHeight="1" thickBot="1">
      <c r="B18" s="18"/>
      <c r="C18" s="19"/>
      <c r="D18" s="66"/>
      <c r="E18" s="20"/>
      <c r="F18" s="18"/>
      <c r="G18" s="19"/>
      <c r="H18" s="66"/>
      <c r="I18" s="20"/>
      <c r="J18" s="18"/>
      <c r="K18" s="19"/>
      <c r="L18" s="66"/>
      <c r="M18" s="20"/>
      <c r="N18" s="18"/>
      <c r="O18" s="19"/>
      <c r="P18" s="66"/>
      <c r="Q18" s="20"/>
    </row>
    <row r="19" spans="1:17" ht="15.75">
      <c r="A19" s="3"/>
      <c r="B19" s="161" t="s">
        <v>47</v>
      </c>
      <c r="C19" s="170"/>
      <c r="D19" s="58">
        <f>SUM(D9:D18)</f>
        <v>120687.93</v>
      </c>
      <c r="E19" s="39"/>
      <c r="F19" s="161" t="s">
        <v>50</v>
      </c>
      <c r="G19" s="170"/>
      <c r="H19" s="58">
        <f>SUM(H9:H18)</f>
        <v>120687.93</v>
      </c>
      <c r="I19" s="39"/>
      <c r="J19" s="161" t="s">
        <v>51</v>
      </c>
      <c r="K19" s="170"/>
      <c r="L19" s="58">
        <f>SUM(L9:L18)</f>
        <v>120687.93</v>
      </c>
      <c r="M19" s="39"/>
      <c r="N19" s="161" t="s">
        <v>52</v>
      </c>
      <c r="O19" s="170"/>
      <c r="P19" s="58">
        <f>SUM(P9:P18)</f>
        <v>120687.93</v>
      </c>
      <c r="Q19" s="39"/>
    </row>
    <row r="20" spans="1:17" ht="15.75">
      <c r="A20" s="3"/>
      <c r="B20" s="161" t="s">
        <v>46</v>
      </c>
      <c r="C20" s="170"/>
      <c r="D20" s="58"/>
      <c r="E20" s="39">
        <f>SUM(E9:E18)</f>
        <v>25780.3</v>
      </c>
      <c r="F20" s="161" t="s">
        <v>80</v>
      </c>
      <c r="G20" s="170"/>
      <c r="H20" s="58"/>
      <c r="I20" s="39">
        <f>SUM(I9:I18)</f>
        <v>25780.3</v>
      </c>
      <c r="J20" s="161" t="s">
        <v>84</v>
      </c>
      <c r="K20" s="170"/>
      <c r="L20" s="58"/>
      <c r="M20" s="39">
        <f>SUM(M9:M18)</f>
        <v>25780.3</v>
      </c>
      <c r="N20" s="161" t="s">
        <v>88</v>
      </c>
      <c r="O20" s="170"/>
      <c r="P20" s="58"/>
      <c r="Q20" s="39">
        <f>SUM(Q9:Q18)</f>
        <v>26780.3</v>
      </c>
    </row>
    <row r="21" spans="2:17" ht="15.75" customHeight="1">
      <c r="B21" s="161" t="s">
        <v>58</v>
      </c>
      <c r="C21" s="170"/>
      <c r="D21" s="59">
        <f>ROUND(D19,0)</f>
        <v>120688</v>
      </c>
      <c r="E21" s="40"/>
      <c r="F21" s="161" t="s">
        <v>63</v>
      </c>
      <c r="G21" s="170"/>
      <c r="H21" s="59">
        <f>ROUND(H19+D19,0)</f>
        <v>241376</v>
      </c>
      <c r="I21" s="40"/>
      <c r="J21" s="161" t="s">
        <v>64</v>
      </c>
      <c r="K21" s="170"/>
      <c r="L21" s="59">
        <f>ROUND(L19+H19+D19,0)</f>
        <v>362064</v>
      </c>
      <c r="M21" s="40"/>
      <c r="N21" s="161" t="s">
        <v>35</v>
      </c>
      <c r="O21" s="170"/>
      <c r="P21" s="59">
        <f>ROUND(P19+L19+H19+D19,0)</f>
        <v>482752</v>
      </c>
      <c r="Q21" s="40"/>
    </row>
    <row r="22" spans="2:17" ht="15.75">
      <c r="B22" s="161" t="s">
        <v>57</v>
      </c>
      <c r="C22" s="170"/>
      <c r="D22" s="59"/>
      <c r="E22" s="40">
        <f>ROUND(E20,0)</f>
        <v>25780</v>
      </c>
      <c r="F22" s="161" t="s">
        <v>81</v>
      </c>
      <c r="G22" s="170"/>
      <c r="H22" s="59"/>
      <c r="I22" s="40">
        <f>ROUND(I20+E20,0)</f>
        <v>51561</v>
      </c>
      <c r="J22" s="161" t="s">
        <v>85</v>
      </c>
      <c r="K22" s="170"/>
      <c r="L22" s="59"/>
      <c r="M22" s="40">
        <f>ROUND(M20+I20+E20,0)</f>
        <v>77341</v>
      </c>
      <c r="N22" s="161" t="s">
        <v>89</v>
      </c>
      <c r="O22" s="170"/>
      <c r="P22" s="59"/>
      <c r="Q22" s="40">
        <f>ROUND(Q20+M20+I20+E20,0)</f>
        <v>104121</v>
      </c>
    </row>
    <row r="23" spans="2:17" s="2" customFormat="1" ht="15.75">
      <c r="B23" s="161" t="s">
        <v>56</v>
      </c>
      <c r="C23" s="170"/>
      <c r="D23" s="265">
        <f>IF((D21-E22)&gt;0,(D21-E22),0)</f>
        <v>94908</v>
      </c>
      <c r="E23" s="266"/>
      <c r="F23" s="161" t="s">
        <v>82</v>
      </c>
      <c r="G23" s="170"/>
      <c r="H23" s="265">
        <f>IF((H21-I22)&gt;0,(H21-I22),0)</f>
        <v>189815</v>
      </c>
      <c r="I23" s="266"/>
      <c r="J23" s="161" t="s">
        <v>86</v>
      </c>
      <c r="K23" s="170"/>
      <c r="L23" s="265">
        <f>IF((L21-M22)&gt;0,(L21-M22),0)</f>
        <v>284723</v>
      </c>
      <c r="M23" s="266"/>
      <c r="N23" s="161" t="s">
        <v>90</v>
      </c>
      <c r="O23" s="170"/>
      <c r="P23" s="265">
        <f>IF((P21-Q22)&gt;0,(P21-Q22),0)</f>
        <v>378631</v>
      </c>
      <c r="Q23" s="266"/>
    </row>
    <row r="24" spans="2:17" ht="15.75">
      <c r="B24" s="250" t="s">
        <v>59</v>
      </c>
      <c r="C24" s="252"/>
      <c r="D24" s="258">
        <f>ROUND(D23*E7,0)</f>
        <v>14236</v>
      </c>
      <c r="E24" s="259"/>
      <c r="F24" s="250" t="s">
        <v>83</v>
      </c>
      <c r="G24" s="252"/>
      <c r="H24" s="258">
        <f>ROUND(H23*I7,0)-D24</f>
        <v>14236</v>
      </c>
      <c r="I24" s="259"/>
      <c r="J24" s="250" t="s">
        <v>87</v>
      </c>
      <c r="K24" s="252"/>
      <c r="L24" s="258">
        <f>ROUND(L23*M7,0)-H24-D24</f>
        <v>14236</v>
      </c>
      <c r="M24" s="259"/>
      <c r="N24" s="250" t="s">
        <v>91</v>
      </c>
      <c r="O24" s="252"/>
      <c r="P24" s="258">
        <f>ROUND(P23*Q7,0)-L24-D24-H24</f>
        <v>14087</v>
      </c>
      <c r="Q24" s="259"/>
    </row>
    <row r="25" spans="2:17" ht="15.75">
      <c r="B25" s="250"/>
      <c r="C25" s="252"/>
      <c r="D25" s="252"/>
      <c r="E25" s="255"/>
      <c r="F25" s="250"/>
      <c r="G25" s="252"/>
      <c r="H25" s="252"/>
      <c r="I25" s="255"/>
      <c r="J25" s="250"/>
      <c r="K25" s="252"/>
      <c r="L25" s="252"/>
      <c r="M25" s="255"/>
      <c r="N25" s="250" t="s">
        <v>79</v>
      </c>
      <c r="O25" s="252"/>
      <c r="P25" s="256">
        <f>P24+L24+H24+D24</f>
        <v>56795</v>
      </c>
      <c r="Q25" s="257"/>
    </row>
    <row r="26" spans="2:17" ht="16.5" thickBot="1">
      <c r="B26" s="260"/>
      <c r="C26" s="261"/>
      <c r="D26" s="261"/>
      <c r="E26" s="264"/>
      <c r="F26" s="260"/>
      <c r="G26" s="261"/>
      <c r="H26" s="261"/>
      <c r="I26" s="264"/>
      <c r="J26" s="260"/>
      <c r="K26" s="261"/>
      <c r="L26" s="261"/>
      <c r="M26" s="264"/>
      <c r="N26" s="260" t="s">
        <v>92</v>
      </c>
      <c r="O26" s="261"/>
      <c r="P26" s="262">
        <f>ROUND(P21*0.01,0)</f>
        <v>4828</v>
      </c>
      <c r="Q26" s="263"/>
    </row>
    <row r="29" ht="15.75" thickBot="1">
      <c r="C29" s="60"/>
    </row>
    <row r="30" spans="3:12" ht="14.25" customHeight="1">
      <c r="C30" s="271" t="s">
        <v>40</v>
      </c>
      <c r="D30" s="272"/>
      <c r="E30" s="272"/>
      <c r="F30" s="272"/>
      <c r="G30" s="272"/>
      <c r="H30" s="272"/>
      <c r="I30" s="272"/>
      <c r="J30" s="272"/>
      <c r="K30" s="272"/>
      <c r="L30" s="273"/>
    </row>
    <row r="31" spans="3:12" ht="14.25" customHeight="1">
      <c r="C31" s="274"/>
      <c r="D31" s="275"/>
      <c r="E31" s="275"/>
      <c r="F31" s="275"/>
      <c r="G31" s="275"/>
      <c r="H31" s="275"/>
      <c r="I31" s="275"/>
      <c r="J31" s="275"/>
      <c r="K31" s="275"/>
      <c r="L31" s="276"/>
    </row>
    <row r="32" spans="3:12" ht="15">
      <c r="C32" s="34"/>
      <c r="D32" s="5"/>
      <c r="E32" s="5"/>
      <c r="F32" s="5"/>
      <c r="G32" s="5"/>
      <c r="H32" s="5"/>
      <c r="I32" s="5"/>
      <c r="J32" s="5"/>
      <c r="K32" s="5"/>
      <c r="L32" s="8"/>
    </row>
    <row r="33" spans="3:12" ht="15.75">
      <c r="C33" s="185" t="s">
        <v>94</v>
      </c>
      <c r="D33" s="186"/>
      <c r="E33" s="56">
        <f>D21</f>
        <v>120688</v>
      </c>
      <c r="F33" s="186" t="s">
        <v>98</v>
      </c>
      <c r="G33" s="186"/>
      <c r="H33" s="56">
        <f>E22</f>
        <v>25780</v>
      </c>
      <c r="I33" s="253" t="s">
        <v>102</v>
      </c>
      <c r="J33" s="253"/>
      <c r="K33" s="253"/>
      <c r="L33" s="32">
        <f>E7</f>
        <v>0.15</v>
      </c>
    </row>
    <row r="34" spans="3:12" ht="15.75">
      <c r="C34" s="185" t="s">
        <v>95</v>
      </c>
      <c r="D34" s="186"/>
      <c r="E34" s="56">
        <f>H21</f>
        <v>241376</v>
      </c>
      <c r="F34" s="186" t="s">
        <v>99</v>
      </c>
      <c r="G34" s="186"/>
      <c r="H34" s="56">
        <f>I22</f>
        <v>51561</v>
      </c>
      <c r="I34" s="253" t="s">
        <v>103</v>
      </c>
      <c r="J34" s="253"/>
      <c r="K34" s="253"/>
      <c r="L34" s="32">
        <f>I7</f>
        <v>0.15</v>
      </c>
    </row>
    <row r="35" spans="3:12" ht="15.75">
      <c r="C35" s="185" t="s">
        <v>96</v>
      </c>
      <c r="D35" s="186"/>
      <c r="E35" s="56">
        <f>L21</f>
        <v>362064</v>
      </c>
      <c r="F35" s="186" t="s">
        <v>100</v>
      </c>
      <c r="G35" s="186"/>
      <c r="H35" s="56">
        <f>M22</f>
        <v>77341</v>
      </c>
      <c r="I35" s="253" t="s">
        <v>104</v>
      </c>
      <c r="J35" s="253"/>
      <c r="K35" s="253"/>
      <c r="L35" s="32">
        <f>M7</f>
        <v>0.15</v>
      </c>
    </row>
    <row r="36" spans="3:12" ht="15.75" customHeight="1" thickBot="1">
      <c r="C36" s="194" t="s">
        <v>97</v>
      </c>
      <c r="D36" s="195"/>
      <c r="E36" s="57">
        <f>P21</f>
        <v>482752</v>
      </c>
      <c r="F36" s="195" t="s">
        <v>101</v>
      </c>
      <c r="G36" s="195"/>
      <c r="H36" s="57">
        <f>Q22</f>
        <v>104121</v>
      </c>
      <c r="I36" s="254" t="s">
        <v>105</v>
      </c>
      <c r="J36" s="254"/>
      <c r="K36" s="254"/>
      <c r="L36" s="33">
        <f>Q7</f>
        <v>0.15</v>
      </c>
    </row>
    <row r="39" ht="15.75" thickBot="1"/>
    <row r="40" spans="3:7" ht="21.75" thickBot="1">
      <c r="C40" s="238" t="s">
        <v>39</v>
      </c>
      <c r="D40" s="239"/>
      <c r="E40" s="239"/>
      <c r="F40" s="239"/>
      <c r="G40" s="240"/>
    </row>
  </sheetData>
  <sheetProtection/>
  <mergeCells count="68">
    <mergeCell ref="N6:P7"/>
    <mergeCell ref="B1:D1"/>
    <mergeCell ref="C30:L31"/>
    <mergeCell ref="B24:C24"/>
    <mergeCell ref="B22:C22"/>
    <mergeCell ref="B23:C23"/>
    <mergeCell ref="B25:C25"/>
    <mergeCell ref="H25:I25"/>
    <mergeCell ref="H23:I23"/>
    <mergeCell ref="H24:I24"/>
    <mergeCell ref="B6:D7"/>
    <mergeCell ref="D23:E23"/>
    <mergeCell ref="D24:E24"/>
    <mergeCell ref="F6:H7"/>
    <mergeCell ref="F19:G19"/>
    <mergeCell ref="F20:G20"/>
    <mergeCell ref="F22:G22"/>
    <mergeCell ref="F23:G23"/>
    <mergeCell ref="B21:C21"/>
    <mergeCell ref="F21:G21"/>
    <mergeCell ref="B19:C19"/>
    <mergeCell ref="B20:C20"/>
    <mergeCell ref="F24:G24"/>
    <mergeCell ref="J6:L7"/>
    <mergeCell ref="J19:K19"/>
    <mergeCell ref="J20:K20"/>
    <mergeCell ref="J21:K21"/>
    <mergeCell ref="J22:K22"/>
    <mergeCell ref="J23:K23"/>
    <mergeCell ref="L23:M23"/>
    <mergeCell ref="N19:O19"/>
    <mergeCell ref="N20:O20"/>
    <mergeCell ref="N21:O21"/>
    <mergeCell ref="N22:O22"/>
    <mergeCell ref="N23:O23"/>
    <mergeCell ref="P23:Q23"/>
    <mergeCell ref="N26:O26"/>
    <mergeCell ref="P26:Q26"/>
    <mergeCell ref="E1:G1"/>
    <mergeCell ref="B26:C26"/>
    <mergeCell ref="D26:E26"/>
    <mergeCell ref="F26:G26"/>
    <mergeCell ref="H26:I26"/>
    <mergeCell ref="J26:K26"/>
    <mergeCell ref="L26:M26"/>
    <mergeCell ref="D25:E25"/>
    <mergeCell ref="N25:O25"/>
    <mergeCell ref="P25:Q25"/>
    <mergeCell ref="N24:O24"/>
    <mergeCell ref="J24:K24"/>
    <mergeCell ref="L24:M24"/>
    <mergeCell ref="P24:Q24"/>
    <mergeCell ref="F34:G34"/>
    <mergeCell ref="C35:D35"/>
    <mergeCell ref="F35:G35"/>
    <mergeCell ref="F25:G25"/>
    <mergeCell ref="J25:K25"/>
    <mergeCell ref="L25:M25"/>
    <mergeCell ref="C40:G40"/>
    <mergeCell ref="C36:D36"/>
    <mergeCell ref="F36:G36"/>
    <mergeCell ref="I33:K33"/>
    <mergeCell ref="I34:K34"/>
    <mergeCell ref="I35:K35"/>
    <mergeCell ref="I36:K36"/>
    <mergeCell ref="C33:D33"/>
    <mergeCell ref="F33:G33"/>
    <mergeCell ref="C34:D34"/>
  </mergeCells>
  <hyperlinks>
    <hyperlink ref="C30:J31" r:id="rId1" display="Данные для формирования декларации УСН (бесплатно) в Excel на сайте http://ipipip.ru/usn/"/>
    <hyperlink ref="C40:G40" r:id="rId2" display="Смотрите также: образы КУДИР https://ipipip.ru/usn/kudir/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 Забелин</dc:creator>
  <cp:keywords/>
  <dc:description/>
  <cp:lastModifiedBy>Забелин</cp:lastModifiedBy>
  <dcterms:created xsi:type="dcterms:W3CDTF">2022-06-15T08:07:07Z</dcterms:created>
  <dcterms:modified xsi:type="dcterms:W3CDTF">2024-04-15T10:56:15Z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